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100" activeTab="1"/>
  </bookViews>
  <sheets>
    <sheet name="เปล่า" sheetId="1" r:id="rId1"/>
    <sheet name="ขั้นพื้นฐาน" sheetId="2" r:id="rId2"/>
    <sheet name="ปฐมวัย" sheetId="3" r:id="rId3"/>
  </sheets>
  <definedNames>
    <definedName name="_xlnm.Print_Titles" localSheetId="1">'ขั้นพื้นฐาน'!$3:$5</definedName>
    <definedName name="_xlnm.Print_Titles" localSheetId="2">'ปฐมวัย'!$3:$5</definedName>
  </definedNames>
  <calcPr fullCalcOnLoad="1"/>
</workbook>
</file>

<file path=xl/sharedStrings.xml><?xml version="1.0" encoding="utf-8"?>
<sst xmlns="http://schemas.openxmlformats.org/spreadsheetml/2006/main" count="426" uniqueCount="181">
  <si>
    <t>คะแนน</t>
  </si>
  <si>
    <t>มฐ.ที่</t>
  </si>
  <si>
    <t>มาตรฐาน/ตัวบ่งชี้</t>
  </si>
  <si>
    <t>ระดับ</t>
  </si>
  <si>
    <t>ผู้เรียนมีสุขภาวะที่ดีและมีสุนทรียภาพ</t>
  </si>
  <si>
    <t>1.1 มีสุขนิสัยในการดูแลสุขภาพและออกกำลังกาย สม่ำเสมอ</t>
  </si>
  <si>
    <t>1.2 มีน้ำหนัก ส่วนสูง และมีสมรรถภาพทางกายตามเกณฑ์มาตรฐาน</t>
  </si>
  <si>
    <t xml:space="preserve">1.3 ป้องกันตนเองจากสิ่งเสพติดให้โทษและหลีกเลี่ยงตนเองจากสภาวะที่เสี่ยงต่อความรุนแรง โรค ภัย อุบัติเหตุ และปัญหาทางเพศ    </t>
  </si>
  <si>
    <t>1.4 เห็นคุณค่าในตนเอง มีความมั่นใจ  กล้าแสดงออกอย่างเหมาะสม</t>
  </si>
  <si>
    <t xml:space="preserve">1.5 มีมนุษยสัมพันธ์  ที่ดีและให้เกียรติผู้อื่น </t>
  </si>
  <si>
    <t xml:space="preserve">1.6 สร้างผลงานจากการเข้าร่วมกิจกรรมด้านศิลปะ ดนตรี/นาฏศิลป์ กีฬา/นันทนาการตาม จินตนาการ      </t>
  </si>
  <si>
    <t>ผู้เรียนมีคุณธรรม จริยธรรมและค่านิยมที่พึงประสงค์</t>
  </si>
  <si>
    <t>2.1 มีคุณลักษณะที่พึงประสงค์ตามหลักสูตร</t>
  </si>
  <si>
    <t>2.2 เอื้ออาทรผู้อื่นและกตัญญูกตเวทีต่อผู้มีพระคุณ</t>
  </si>
  <si>
    <t>2.3 ยอมรับความคิดและวัฒนธรรมที่แตกต่าง</t>
  </si>
  <si>
    <t>2.4 ตระหนัก รู้คุณค่า ร่วมอนุรักษ์และพัฒนาสิ่งแวดล้อม</t>
  </si>
  <si>
    <t>ผู้เรียนมีทักษะในการแสวงหาความรู้ด้วยตนเอง รักเรียนรู้และพัฒนาตนเองอย่างต่อเนื่อง</t>
  </si>
  <si>
    <t xml:space="preserve">3.1  มีนิสัยรักการอ่านและแสวงหาความรู้ด้วยตนเองจากห้องสมุด แหล่งเรียนรู้ และสื่อต่างๆ รอบตัว               </t>
  </si>
  <si>
    <t>3.2  มีทักษะในการอ่าน ฟัง ดู พูด เขียน  และตั้งคำถามเพื่อค้นคว้าหาความรู้เพิ่มเติม</t>
  </si>
  <si>
    <t xml:space="preserve">3.3 เรียนรู้ร่วมกันเป็นกลุ่ม แลกเปลี่ยนความคิดเห็นเพื่อการเรียนรู้ระหว่างกัน  </t>
  </si>
  <si>
    <t>3.4 ใช้เทคโนโลยีในการเรียนรู้และนำเสนอผลงาน</t>
  </si>
  <si>
    <t>ผู้เรียนมีความสามารถในการคิดอย่างเป็นระบบ คิดสร้างสรรค์ ตัดสินใจแก้ปัญหาได้อย่างมีสติสมเหตุผล</t>
  </si>
  <si>
    <t>4.1 สรุปความคิดจากเรื่องที่อ่าน ฟัง และดู และสื่อสารโดยการพูดหรือเขียนตามความคิดของตนเอง</t>
  </si>
  <si>
    <t>4.2 นำเสนอวิธีคิด วิธีแก้ปัญหาด้วยภาษาหรือวิธีการของตนเอง</t>
  </si>
  <si>
    <t>4.3 กำหนดเป้าหมาย คาดการณ์ ตัดสินใจแก้ปัญหาโดยมีเหตุผลประกอบ</t>
  </si>
  <si>
    <t>4.4 มีความคิดริเริ่ม และสร้างสรรค์ผลงานด้วยความภาคภูมิใจ</t>
  </si>
  <si>
    <t>ผู้เรียนมีความรู้และทักษะที่จำเป็นตามหลักสูตร</t>
  </si>
  <si>
    <t>5.1 ผลสัมฤทธิ์ทางการเรียนแต่ละกลุ่มสาระเป็นไปตามเกณฑ์</t>
  </si>
  <si>
    <t>5.2 ผลการประเมินสมรรถนะสำคัญตามหลักสูตรเป็นไปตามเกณฑ์</t>
  </si>
  <si>
    <t>5.3 ผลการประเมินการอ่าน  คิดวิเคราะห์ และเขียนเป็นไปตามเกณฑ์</t>
  </si>
  <si>
    <t>5.4 ผลการทดสอบระดับชาติเป็นไปตามเกณฑ์</t>
  </si>
  <si>
    <t xml:space="preserve">ผู้เรียนมีทักษะในการทำงาน รักการทำงาน สามารถทำงานร่วมกับผู้อื่นได้และมีเจตคติที่ดีต่ออาชีพสุจริต  </t>
  </si>
  <si>
    <t>6.1 วางแผนการทำงานและดำเนินการจนสำเร็จ</t>
  </si>
  <si>
    <t>6.2 ทำงานอย่างมีความสุข มุ่งมั่นพัฒนางาน และภูมิใจในผลงานของตนเอง</t>
  </si>
  <si>
    <t>6.3 ทำงานร่วมกับผู้อื่นได้</t>
  </si>
  <si>
    <t>6.4 มีความรู้สึกที่ดีต่ออาชีพสุจริตและหาความรู้เกี่ยวกับอาชีพที่ตนเองสนใจ</t>
  </si>
  <si>
    <t>ครูปฏิบัติงานตามบทบาทหน้าที่อย่างมีประสิทธิภาพและเกิดประสิทธิผล</t>
  </si>
  <si>
    <t>7.1 ครูมีการกำหนดเป้าหมายคุณภาพผู้เรียนทั้งด้านความรู้ ทักษะกระบวนการ  สมรรถนะ และคุณลักษณะที่พึงประสงค์</t>
  </si>
  <si>
    <t xml:space="preserve">7.2 ครูมีการวิเคราะห์ผู้เรียนเป็นรายบุคคล และใช้ข้อมูลในการวางแผนการจัดการเรียนรู้เพื่อพัฒนาศักยภาพของผู้เรียน                 </t>
  </si>
  <si>
    <t xml:space="preserve">7.3 ครูออกแบบและจัดการเรียนรู้ที่ตอบสนองความแตกต่างระหว่างบุคคลและพัฒนาการทางสติปัญญา      </t>
  </si>
  <si>
    <t>7.4 ครูใช้สื่อและเทคโนโลยีที่เหมาะสมผนวกกับการนำบริบทและภูมิปัญญาของท้องถิ่นมาบูรณาการในการจัดการเรียนรู้</t>
  </si>
  <si>
    <t>7.5 ครูมีการวัดและประเมินผลที่มุ่งเน้นการพัฒนาการเรียนรู้ของผู้เรียนด้วยวิธีการที่หลากหลาย</t>
  </si>
  <si>
    <t>7.6 ครูให้คำแนะนำ คำปรึกษา และแก้ไขปัญหาให้แก่ผู้เรียนทั้งด้านการเรียนและคุณภาพชีวิตด้วยความเสมอภาค</t>
  </si>
  <si>
    <t>7.7 ครูมีการศึกษาวิจัยและพัฒนาการจัดการเรียนรู้ในวิชาที่ตนรับผิดชอบและใช้ผลในการปรับการสอน</t>
  </si>
  <si>
    <t>7.8 ครูประพฤติปฏิบัติตนเป็นแบบอย่างที่ดีและเป็นสมาชิกที่ดีของสถานศึกษา</t>
  </si>
  <si>
    <t>7.9 ครูจัดการเรียนการสอนตามวิชาที่ได้รับมอบหมายเต็มเวลา เต็มความสามารถ</t>
  </si>
  <si>
    <t>ผู้บริหารปฏิบัติงานตามบทบาทหน้าที่อย่างมีประสิทธิภาพและเกิดประสิทธิผล</t>
  </si>
  <si>
    <t>8.1 ผู้บริหารมีวิสัยทัศน์ ภาวะผู้นำและความคิดริเริ่มที่เน้นการพัฒนาผู้เรียน</t>
  </si>
  <si>
    <t xml:space="preserve">8.2  ผู้บริหารใช้หลักการบริหารแบบมีส่วนร่วมและใช้ข้อมูลผลการประเมินหรือผลการวิจัยเป็นฐานคิดทั้งด้านวิชาการและการจัดการ                              </t>
  </si>
  <si>
    <t>8.3 ผู้บริหารสามารถบริหารจัดการการศึกษาให้บรรลุเป้าหมายตามที่กำหนดไว้ในแผนปฏิบัติการ</t>
  </si>
  <si>
    <t>8.4 ผู้บริหารส่งเสริมและพัฒนาศักยภาพบุคลากรให้พร้อมรับการกระจายอำนาจ</t>
  </si>
  <si>
    <t>8.5 นักเรียน ผู้ปกครองและชุมชนพึงพอใจผลการบริหารการจัดการศึกษา</t>
  </si>
  <si>
    <t>8.6 ผู้บริหารให้คำแนะนำ คำปรึกษาทางวิชาการและเอาใจใส่การจัดการศึกษาเต็มศักยภาพและเต็มเวลา</t>
  </si>
  <si>
    <t>คณะกรรมการสถานศึกษา และผู้ปกครอง ชุมชนปฏิบัติงานตามบทบาทหน้าที่อย่างมีประสิทธิภาพและเกิดประสิทธิผล</t>
  </si>
  <si>
    <t>9.1 คณะกรรมการสถานศึกษารู้และปฏิบัติหน้าที่ตามที่ระเบียบกำหนด</t>
  </si>
  <si>
    <t>9.2 คณะกรรมการสถานศึกษากำกับติดตาม ดูแลและขับเคลื่อนการดำเนินงานของสถานศึกษาให้บรรลุผลสำเร็จตามเป้าหมาย</t>
  </si>
  <si>
    <t>9.3 ผู้ปกครองและชุมชนเข้ามามีส่วนร่วมในการพัฒนาสถานศึกษา</t>
  </si>
  <si>
    <t>สถานศึกษามีการจัดหลักสูตร กระบวนการเรียนรู้ และกิจกรรมพัฒนาคุณภาพผู้เรียนอย่างรอบด้าน</t>
  </si>
  <si>
    <t>10.1 หลักสูตรสถานศึกษาเหมาะสมและสอดคล้องกับท้องถิ่น</t>
  </si>
  <si>
    <t>10.2 จัดรายวิชาเพิ่มเติมที่หลากหลายให้ผู้เรียนเลือกเรียนตามความถนัด ความสามารถและความสนใจ</t>
  </si>
  <si>
    <t>10.3 จัดกิจกรรมพัฒนาผู้เรียนที่ส่งเสริมและตอบสนองความต้องการ ความสามารถ ความถนัดและความสนใจของผู้เรียน</t>
  </si>
  <si>
    <t>10.4 สนับสนุนให้ครูจัดกระบวนการเรียนรู้ที่ให้ผู้เรียนได้ลงมือปฏิบัติจริงจนสรุปความรู้ได้ด้วยตนเอง</t>
  </si>
  <si>
    <t>10.5 นิเทศภายใน กำกับ ติดตามตรวจสอบและนำผลไปปรับปรุงการเรียนการสอนอย่างสม่ำเสมอ</t>
  </si>
  <si>
    <t>10.6   จัดระบบดูแลช่วยเหลือผู้เรียนที่มีประสิทธิภาพและครอบคลุมถึงผู้เรียนทุกคน</t>
  </si>
  <si>
    <t xml:space="preserve">สถานศึกษามีการจัดสภาพแวดล้อมและการบริการที่ส่งเสริมให้ผู้เรียนพัฒนาเต็มศักยภาพ        </t>
  </si>
  <si>
    <t xml:space="preserve">11.1  ห้องเรียน ห้องปฏิบัติการ อาคารเรียนมั่นคง สะอาดและปลอดภัย มีสิ่งอำนวยความสะดวก พอเพียง อยู่ในสภาพใช้การได้ดี สภาพแวดล้อมร่มรื่นและมีแหล่งเรียนรู้สำหรับผู้เรียน </t>
  </si>
  <si>
    <t>11.2  จัดโครงการกิจกรรมที่ส่งเสริมสุขภาพอนามัยและความปลอดภัยของผู้เรียน</t>
  </si>
  <si>
    <t>11.3  จัดห้องสมุดที่ให้บริการสื่อและเทคโนโลยีสารสนเทศที่เอื้อให้ผู้เรียนเรียนรู้ด้วยตนเองและหรือเรียนรู้แบบมีส่วนร่วม</t>
  </si>
  <si>
    <t>สถานศึกษามีการประกันคุณภาพภายในของสถานศึกษาตามที่กำหนดในกฎกระทรวง</t>
  </si>
  <si>
    <t>12.3 จัดระบบข้อมูลสารสนเทศและใช้สารสนเทศในการบริหารจัดการเพื่อพัฒนาคุณภาพสถานศึกษา</t>
  </si>
  <si>
    <t>12.4 ติดตามตรวจสอบและประเมินคุณภาพภายในตามมาตรฐานการศึกษาของสถานศึกษา</t>
  </si>
  <si>
    <t>12.5 นำผลการประเมินคุณภาพทั้งภายในและภายนอกไปใช้วางแผนพัฒนาคุณภาพการศึกษาอย่างต่อเนื่อง</t>
  </si>
  <si>
    <t>12.6   จัดทำรายงานประจำปีที่เป็นรายงานการประเมินคุณภาพภายใน</t>
  </si>
  <si>
    <t>สถานศึกษามีการสร้าง ส่งเสริม สนับสนุน ให้สถานศึกษาเป็นสังคมแห่งการเรียนรู้</t>
  </si>
  <si>
    <t xml:space="preserve">13.1 มีการสร้างและพัฒนาแหล่งเรียนรู้ภายในสถานศึกษาและใช้ประโยชน์จากแหล่งเรียนรู้ ทั้งภายในและภายนอกสถานศึกษาเพื่อพัฒนาการเรียนรู้ของผู้เรียนและบุคลากรของสถานศึกษารวมทั้งผู้ที่เกี่ยวข้อง                                                                    </t>
  </si>
  <si>
    <t>13.2 มีการแลกเปลี่ยนเรียนรู้ระหว่างบุคลากรภายในสถานศึกษาระหว่างสถานศึกษากับครอบครัว ชุมชนและองค์กรที่เกี่ยวข้อง</t>
  </si>
  <si>
    <t>การพัฒนาสถานศึกษาให้บรรลุเป้าหมายตามวิสัยทัศน์ ปรัชญาและจุดเน้นที่กำหนดขึ้น</t>
  </si>
  <si>
    <t xml:space="preserve">การจัดกิจกรรมตามนโยบาย จุดเน้น แนวทางการปฏิรูปการศึกษาเพื่อพัฒนาและส่งเสริมสถานศึกษาให้ยกระดับคุณภาพสูงขึ้น    </t>
  </si>
  <si>
    <t>ที่ได้</t>
  </si>
  <si>
    <t>สรุปผลการประเมินโดยภาพรวมของสถานศึกษา</t>
  </si>
  <si>
    <t>จำนวน</t>
  </si>
  <si>
    <t>นร./ครู</t>
  </si>
  <si>
    <t>ที่ได้ระดับ</t>
  </si>
  <si>
    <t>3 ขึ้นไป</t>
  </si>
  <si>
    <t>ร้อยละ/</t>
  </si>
  <si>
    <t>ค่า</t>
  </si>
  <si>
    <t>น้ำหนัก</t>
  </si>
  <si>
    <t>ความ</t>
  </si>
  <si>
    <t>เป้าหมาย</t>
  </si>
  <si>
    <t>นร./ครู/</t>
  </si>
  <si>
    <t>สถานศึกษา</t>
  </si>
  <si>
    <t>เด็กมีพัฒนาการด้านร่างกาย</t>
  </si>
  <si>
    <t>1.1  มีน้ำหนัก ส่วนสูง เป็นไปตามเกณฑ์มาตรฐาน</t>
  </si>
  <si>
    <t>1.2  มีทักษะเคลื่อนไหวตามวัย</t>
  </si>
  <si>
    <t>1.3 มีสุขนิสัยในการดูแลสุขภาพของตน</t>
  </si>
  <si>
    <t>1.4 หลีกเลี่ยงต่อสภาวะที่เสี่ยงต่อโรค  อุบัติเหตุ  ภัย  และสิ่งเสพติด</t>
  </si>
  <si>
    <t>2.1 ร่าเริงแจ่มใสมีความรู้สึกที่ดีต่อตนเอง</t>
  </si>
  <si>
    <t>2.2 มีความมั่นใจและกล้าแสดงออก</t>
  </si>
  <si>
    <t>2.3 ควบคุมอารมณ์ตนเองได้เหมาะสมกับวัย</t>
  </si>
  <si>
    <t>2.4 ชื่นชมศิลปะดนตรี  การเคลื่อนไหว และรักธรรมชาติ</t>
  </si>
  <si>
    <t>เด็กมีพัฒนาการด้านสังคม</t>
  </si>
  <si>
    <t>เด็กมีพัฒนาการด้านอารมณ์และจิตใจ</t>
  </si>
  <si>
    <t>3.1 มีวินัย  รับผิดชอบ เชื่อฟังคำสั่งสอนของพ่อแม่  ครูอาจารย์</t>
  </si>
  <si>
    <t>3.2 มีความซื่อสัตย์ สุจริต  ช่วยเหลือแบ่งปัน</t>
  </si>
  <si>
    <t>3.3 เล่นและทำงานร่วมกับผู้อื่นได้</t>
  </si>
  <si>
    <t>3.4 ประพฤติตนตามวัฒนธรรมไทยและศาสนาที่ตนเองนับถือ</t>
  </si>
  <si>
    <t>เด็กมีพัฒนาการด้านสติปัญญา</t>
  </si>
  <si>
    <t>4.1 สนใจเรียนรู้สิ่งรอบตัว  ซักถามอย่างตั้งใจ และรักการเรียนรู้</t>
  </si>
  <si>
    <t>4.2 มีความคิดรวบยอดเกี่ยวกับสิ่งต่าง ๆที่เกิดจากประสบการณ์การเรียนรู้</t>
  </si>
  <si>
    <t>4.3 มีทักษะภาษาที่เหมาะสมกับวัย</t>
  </si>
  <si>
    <t>4.4 มีทักษะกระบวนการทางวิทยาศาสตร์และคณิตศาสตร์</t>
  </si>
  <si>
    <t>4.5  มีจินตนาการและความคิดสร้างสรรค์</t>
  </si>
  <si>
    <t>5.1 ครู.เข้าใจปรัชญา   หลักการ  และธรรมชาติของการจัดการศึกษาปฐมวัย  และสามารถนำมาประยุกต์ใช้ในการจัดประสบการณ์</t>
  </si>
  <si>
    <t>5.2 ครูจัดทำแผนจัดประสบการณ์ที่สอดคล้องกับหลักสูตรการศึกษาปฐมวัยและสามารถจัดประสบการณ์การเรียนรู้ที่หลากหลาย  สอดคล้องกับความแตกต่างระหว่างบุคคล</t>
  </si>
  <si>
    <t>5.3 ครูบริหารจัดการที่สร้างวินัยเชิงบวก</t>
  </si>
  <si>
    <t>5.4 ครูใช้สื่อและเทคโนโลยีที่เหมาะสม  สอดคล้องกับพัฒนาการของเด็ก</t>
  </si>
  <si>
    <t>5.5 ครูใช้เครื่องมือการวัดและประเมินพัฒนาการของเด็กอย่างหลากหลาย  และสรุปรายงานผลพัฒนาการของเด็กแก่ผู้ปกครอง</t>
  </si>
  <si>
    <t>5.6 ครูวิจัยและพัฒนาการจัดการเรียนรู้ที่ตนรับผิดชอบ  และใช้ผลในการปรับการจัดประสบการณ์</t>
  </si>
  <si>
    <t>5.7 ครูจัดสิ่งแวดล้อมให้เกิดการเรียนรู้ได้ตลอดเวลา</t>
  </si>
  <si>
    <t>5.8 ครูมีปฏิสัมพันธ์ที่ดีกับเด็ก และผู้ปกครอง</t>
  </si>
  <si>
    <t>5.9 ครูมีวุฒิและความรู้ความสามารถในด้านการศึกษาปฐมวัย</t>
  </si>
  <si>
    <t>5.10  ครูจัดทำสารนิทัศน์และนำมาไตร่ตรองเพื่อใช้ประโยชน์ในการพัฒนาการเด็ก</t>
  </si>
  <si>
    <t>6.1 ผู้บริหารเข้าใจปรัชญาและหลักการจัดการศึกษาปฐมวัย</t>
  </si>
  <si>
    <t>6.2 ผู้บริหารมีวิสัยทัศน์  ภาวะผู้นำ  และความคิดริเริ่มที่เน้นการพัฒนาเด็กปฐมวัย</t>
  </si>
  <si>
    <t>6.3 ผู้บริหารใช้หลักการบริหารแบบมีส่วนร่วมและใช้ข้อมูลการประเมินผลหรือการวิจัยเป็นฐานคิดทั้งด้านวิชาการและการจัดการ</t>
  </si>
  <si>
    <t>6.4 ผู้บริหารสามารถบริหารจัดการการศึกษาให้บรรลุเป้าหมายตามแผนพัฒนาคุณภาพสถานศึกษา</t>
  </si>
  <si>
    <t>6.5 ผู้บริหารส่งเสริมและพัฒนาศักยภาพบุคลากรให้มีประสิทธิภาพ</t>
  </si>
  <si>
    <t>6.6 ผู้บริหารให้คำแนะนำ  คำปรึกษา  ทางวิชาการและเอาใจใส่การจัดการศึกษาปฐมวัยเต็มศักยภาพและเต็มเวลา</t>
  </si>
  <si>
    <t>6.7 เด็ก  ผู้ปกครอง และชุมชนพึงพอใจผลการบริหารจัดการศึกษาปฐมวัย</t>
  </si>
  <si>
    <t xml:space="preserve">  แนวการจัดการศึกษา</t>
  </si>
  <si>
    <t>7.1 มีหลักสูตรการศึกษาปฐมวัยของสถานศึกษาและนำสู่การปฏิบัติได้อย่างมีประสิทธิภาพ</t>
  </si>
  <si>
    <t>7.2 มีระบบและกลไกให้ผู้มีส่วนร่วมทุกฝ่ายตระหนักและเข้าใจการจัดการศึกษาปฐมวัย</t>
  </si>
  <si>
    <t>7.3 จัดกิจกรรมเสริมสร้างความตระหนักรู้และความเข้าใจหลักการจัดการศึกษาปฐมวัย</t>
  </si>
  <si>
    <t>7.4 สร้างการมีส่วนร่วมและแสวงหาความร่วมมือกับผู้ปกครอง  ชุมชน  และท้องถิ่น</t>
  </si>
  <si>
    <t>7.5 จัดสิ่งอำนวยความสะดวกเพื่อพัฒนาการเด็กอย่างรอบด้าน</t>
  </si>
  <si>
    <t>8.1 กำหนดมาตรฐานการศึกษาปฐมวัยของสถานศึกษา</t>
  </si>
  <si>
    <t>8.2 จัดทำและดำเนินการตามแผนพัฒนาการจัดการศึกษาของสถานศึกษาที่มุ่งพัฒนาคุณภาพตามมาตรฐานการศึกษาของสถานศึกษา</t>
  </si>
  <si>
    <t>8.3 จัดระบบข้อมูลสาระสนเทศและใช้สารสนเทศในการบริหารจัดการ</t>
  </si>
  <si>
    <t>8.4 ติดตามตรวจสอบ  และประเมินผลการดำเนินงานคุณภาพภายในตามมาตรฐานการศึกษาของสถานศึกษา</t>
  </si>
  <si>
    <t>8.5 นำผลการประเมินผลคุณภาพทั้งภายในและภายนอกไปใช้วางแผนพัฒนาคุณภาพการศึกษาอย่างต่อเนื่อง</t>
  </si>
  <si>
    <t>8.6 จัดทำรายงานประจำปีที่เป็นรายงานการประเมินคุณภาพภายใน</t>
  </si>
  <si>
    <t xml:space="preserve"> สถานศึกษามีการสร้าง  ส่งเสริม  สนับสนุน ให้สถานศึกษาเป็นสังคมแห่งการเรียนรู้</t>
  </si>
  <si>
    <t>9.1 เป็นแหล่งเรียนรู้เพื่อพัฒนาการเรียนรู้ของเด็กและบุคคลากรในสถานศึกษา</t>
  </si>
  <si>
    <t>9.2 มีการแลกเปลี่ยนเรียนรู้ร่วมกันภายในสถานศึกษา  ระหว่างสถานศึกษากับครอบครัว  ชุมชน  และองค์กรที่เกี่ยวข้อง</t>
  </si>
  <si>
    <t>การพัฒนาสถานศึกษาให้บรรลุเป้าหมายตามปรัชญา  วิสัยทัศน์  และจุดเน้นของการศึกษาปฐมวัย</t>
  </si>
  <si>
    <t>10.2 ผลการดำเนินงานบรรลุตามเป้าหมาย</t>
  </si>
  <si>
    <t>การพัฒนาสถานศึกษาตามนโยบายและแนวทางการปฏิรูปการศึกษาเพื่อยกระดับคุณภาพให้สูงขึ้น</t>
  </si>
  <si>
    <t>11.2  ผลการดำเนินงานบรรลุตามเป้าหมาย</t>
  </si>
  <si>
    <t xml:space="preserve"> </t>
  </si>
  <si>
    <t>12.1   กำหนดมาตรฐานการศึกษาของสถานศึกษา</t>
  </si>
  <si>
    <t xml:space="preserve">12.2   จัดทำและดำเนินการตามแผนพัฒนาการจัดการศึกษาของสถานศึกษาที่มุ่งพัฒนาคุณภาพตามมาตรฐานการศึกษาของสถานศึกษา </t>
  </si>
  <si>
    <t>ผลการประเมิน</t>
  </si>
  <si>
    <t>การ</t>
  </si>
  <si>
    <t>แปล</t>
  </si>
  <si>
    <t>สรุป</t>
  </si>
  <si>
    <t>(บรรลุ/</t>
  </si>
  <si>
    <t>ไม่บรรลุ)</t>
  </si>
  <si>
    <t>5</t>
  </si>
  <si>
    <t>สรุปผลการประเมินภาพรวมของสถานศึกษา</t>
  </si>
  <si>
    <t>สรุปผลการประเมินด้านการจัดการศึกษา</t>
  </si>
  <si>
    <t>สรุปผลการประเมินด้านสังคมแห่งการเรียนรู้</t>
  </si>
  <si>
    <t>สรุปผลการประเมินด้านอัตลักษณ์ของสถานศึกษา</t>
  </si>
  <si>
    <t>สรุปผลการประเมินด้านคุณภาพผู้เรียน</t>
  </si>
  <si>
    <t>สรุปผลการประเมินด้านการสร้างสังคมแห่งการเรียนรู้</t>
  </si>
  <si>
    <t>สรุปผลการประเมินด้านมาตรการส่งเสริม</t>
  </si>
  <si>
    <t>สรุปผลการประเมินด้านผู้เรียน</t>
  </si>
  <si>
    <t>1.  ผลการประเมินคุณภาพภายใน มาตรฐานการศึกษาปฐมวัยและมาตรฐานการศึกษาขั้นพื้นฐาน</t>
  </si>
  <si>
    <t>1.2 มาตรฐานการศึกษาขั้นพื้นฐาน</t>
  </si>
  <si>
    <t>1.1  มาตรฐานการศึกษาปฐมวัย</t>
  </si>
  <si>
    <t>ผลการ</t>
  </si>
  <si>
    <t>พัฒนา</t>
  </si>
  <si>
    <t>10.1 กิจกรรมเสริมสร้างคุณธรรม ปลอดสิ่งเสพติด</t>
  </si>
  <si>
    <t>11.1  โครงการส่งเสริมและพัฒนาผู้เรียนด้านการทักทายไหว้สวยและการเตรียมความพร้อมสู่ประชาคมอาเซียน</t>
  </si>
  <si>
    <t>14.1  จัดโครงการ กิจกรรมที่ส่งเสริมให้ผู้เรียนบรรลุตามเป้าหมายวิสัยทัศน์ ปรัชญา และจุดเน้นของสถานศึกษา</t>
  </si>
  <si>
    <t>14.3 จัดโครงการและกิจกรรมเพื่อส่งเสริมและพัฒนาสถานศึกษาให้เป็นโรงเรียนรักษ์สิ่งแวดล้อม</t>
  </si>
  <si>
    <t>14.4 ผลการจัดกิจกรรมส่งเสริมและพัฒนาสถานศึกษาให้เป็นโรงเรียนรักษ์สิ่งแวดล้อม</t>
  </si>
  <si>
    <t>14.2 ผลการจัดกิจกรรมส่งเสริมและพัฒนาผู้เรียนให้มีคุณลักษณะ ทักทายไหว้สวย</t>
  </si>
  <si>
    <t>15.1 จัดโครงการและกิจกรรมเพื่อส่งเสริมและพัฒนาผู้เรียนด้านความสามารถในการสื่อสารภาษาอังกฤษ</t>
  </si>
  <si>
    <t>15.2 ผลการจัดโครงการและกิจกรรมเพื่อส่งเสริมและพัฒนาผู้เรียนด้านความสามารถในการสื่อสารภาษาอังกฤษ</t>
  </si>
  <si>
    <t>15.3 จัดโครงการและกิจกรรมพิเศษเพื่อส่งเสริมและพัฒนาผู้เรียนด้านการบริการชุมชนและสังคม</t>
  </si>
  <si>
    <t>15.4 ผลการจัดโครงการและกิจกรรมพิเศษเพื่อส่งเสริมและพัฒนาผู้เรียนด้านการบริการชุมชนและสังคม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</si>
</sst>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2">
    <font>
      <sz val="10"/>
      <name val="Arial"/>
      <family val="0"/>
    </font>
    <font>
      <sz val="11"/>
      <color indexed="8"/>
      <name val="Tahoma"/>
      <family val="2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readingOrder="1"/>
    </xf>
    <xf numFmtId="0" fontId="5" fillId="0" borderId="0" xfId="0" applyFont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readingOrder="1"/>
    </xf>
    <xf numFmtId="0" fontId="5" fillId="34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20" xfId="0" applyFont="1" applyBorder="1" applyAlignment="1">
      <alignment horizontal="right"/>
    </xf>
    <xf numFmtId="2" fontId="11" fillId="0" borderId="20" xfId="0" applyNumberFormat="1" applyFont="1" applyBorder="1" applyAlignment="1">
      <alignment horizontal="right"/>
    </xf>
    <xf numFmtId="2" fontId="11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33" borderId="21" xfId="0" applyFont="1" applyFill="1" applyBorder="1" applyAlignment="1">
      <alignment horizontal="right"/>
    </xf>
    <xf numFmtId="2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5" fillId="34" borderId="19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6" fillId="0" borderId="20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5" fillId="34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7" fillId="34" borderId="21" xfId="0" applyFont="1" applyFill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right"/>
    </xf>
    <xf numFmtId="2" fontId="13" fillId="0" borderId="20" xfId="0" applyNumberFormat="1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0" fontId="7" fillId="34" borderId="20" xfId="0" applyFont="1" applyFill="1" applyBorder="1" applyAlignment="1">
      <alignment horizontal="right"/>
    </xf>
    <xf numFmtId="2" fontId="7" fillId="34" borderId="20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readingOrder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 readingOrder="1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33" borderId="21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34" borderId="19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34" borderId="20" xfId="0" applyFont="1" applyFill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34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2" fontId="16" fillId="0" borderId="20" xfId="0" applyNumberFormat="1" applyFont="1" applyBorder="1" applyAlignment="1">
      <alignment horizontal="right"/>
    </xf>
    <xf numFmtId="0" fontId="5" fillId="35" borderId="19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35" borderId="21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6" fillId="36" borderId="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2" fillId="35" borderId="19" xfId="0" applyFont="1" applyFill="1" applyBorder="1" applyAlignment="1">
      <alignment horizontal="right"/>
    </xf>
    <xf numFmtId="0" fontId="16" fillId="35" borderId="20" xfId="0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2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980" topLeftCell="A1" activePane="bottomLeft" state="split"/>
      <selection pane="topLeft" activeCell="A1" sqref="A1:IV16384"/>
      <selection pane="bottomLeft" activeCell="B6" sqref="B6"/>
    </sheetView>
  </sheetViews>
  <sheetFormatPr defaultColWidth="9.140625" defaultRowHeight="12.75"/>
  <cols>
    <col min="1" max="1" width="9.140625" style="1" customWidth="1"/>
    <col min="2" max="4" width="9.140625" style="3" customWidth="1"/>
    <col min="5" max="9" width="9.140625" style="5" customWidth="1"/>
    <col min="10" max="10" width="9.140625" style="4" customWidth="1"/>
    <col min="11" max="11" width="9.140625" style="3" customWidth="1"/>
    <col min="12" max="13" width="9.140625" style="2" customWidth="1"/>
    <col min="14" max="16384" width="9.140625" style="3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="101" zoomScaleNormal="101" zoomScalePageLayoutView="0" workbookViewId="0" topLeftCell="A1">
      <selection activeCell="Q4" sqref="Q4"/>
    </sheetView>
  </sheetViews>
  <sheetFormatPr defaultColWidth="9.140625" defaultRowHeight="12.75"/>
  <cols>
    <col min="1" max="1" width="4.421875" style="61" customWidth="1"/>
    <col min="2" max="2" width="47.140625" style="11" customWidth="1"/>
    <col min="3" max="3" width="7.421875" style="11" customWidth="1"/>
    <col min="4" max="4" width="6.57421875" style="11" customWidth="1"/>
    <col min="5" max="9" width="4.7109375" style="62" customWidth="1"/>
    <col min="10" max="10" width="7.421875" style="63" customWidth="1"/>
    <col min="11" max="11" width="6.140625" style="11" customWidth="1"/>
    <col min="12" max="12" width="7.140625" style="64" customWidth="1"/>
    <col min="13" max="13" width="7.00390625" style="64" customWidth="1"/>
    <col min="14" max="14" width="6.8515625" style="11" customWidth="1"/>
    <col min="15" max="15" width="6.7109375" style="11" customWidth="1"/>
    <col min="16" max="16384" width="9.140625" style="11" customWidth="1"/>
  </cols>
  <sheetData>
    <row r="1" spans="1:15" ht="21">
      <c r="A1" s="6"/>
      <c r="B1" s="7" t="s">
        <v>166</v>
      </c>
      <c r="C1" s="7"/>
      <c r="D1" s="7"/>
      <c r="E1" s="8"/>
      <c r="F1" s="8"/>
      <c r="G1" s="8"/>
      <c r="H1" s="8"/>
      <c r="I1" s="8"/>
      <c r="J1" s="9"/>
      <c r="K1" s="7"/>
      <c r="L1" s="10"/>
      <c r="M1" s="10"/>
      <c r="N1" s="7"/>
      <c r="O1" s="7"/>
    </row>
    <row r="2" spans="1:15" ht="24" customHeight="1" thickBot="1">
      <c r="A2" s="12"/>
      <c r="B2" s="13" t="s">
        <v>167</v>
      </c>
      <c r="C2" s="13"/>
      <c r="D2" s="13"/>
      <c r="E2" s="14"/>
      <c r="F2" s="14"/>
      <c r="G2" s="14"/>
      <c r="H2" s="14"/>
      <c r="I2" s="14"/>
      <c r="J2" s="15"/>
      <c r="K2" s="13"/>
      <c r="L2" s="12"/>
      <c r="M2" s="12"/>
      <c r="N2" s="13"/>
      <c r="O2" s="13"/>
    </row>
    <row r="3" spans="1:15" ht="21">
      <c r="A3" s="16"/>
      <c r="B3" s="17"/>
      <c r="C3" s="18" t="s">
        <v>80</v>
      </c>
      <c r="D3" s="17" t="s">
        <v>84</v>
      </c>
      <c r="E3" s="169" t="s">
        <v>151</v>
      </c>
      <c r="F3" s="170"/>
      <c r="G3" s="170"/>
      <c r="H3" s="170"/>
      <c r="I3" s="171"/>
      <c r="J3" s="19" t="s">
        <v>81</v>
      </c>
      <c r="K3" s="159" t="s">
        <v>169</v>
      </c>
      <c r="L3" s="18" t="s">
        <v>85</v>
      </c>
      <c r="M3" s="20" t="s">
        <v>0</v>
      </c>
      <c r="N3" s="18" t="s">
        <v>152</v>
      </c>
      <c r="O3" s="17" t="s">
        <v>154</v>
      </c>
    </row>
    <row r="4" spans="1:15" s="27" customFormat="1" ht="21.75" thickBot="1">
      <c r="A4" s="21" t="s">
        <v>1</v>
      </c>
      <c r="B4" s="21" t="s">
        <v>2</v>
      </c>
      <c r="C4" s="22" t="s">
        <v>89</v>
      </c>
      <c r="D4" s="23" t="s">
        <v>3</v>
      </c>
      <c r="E4" s="24" t="s">
        <v>3</v>
      </c>
      <c r="F4" s="24" t="s">
        <v>3</v>
      </c>
      <c r="G4" s="24" t="s">
        <v>3</v>
      </c>
      <c r="H4" s="24" t="s">
        <v>3</v>
      </c>
      <c r="I4" s="24" t="s">
        <v>3</v>
      </c>
      <c r="J4" s="25" t="s">
        <v>82</v>
      </c>
      <c r="K4" s="160" t="s">
        <v>170</v>
      </c>
      <c r="L4" s="23" t="s">
        <v>86</v>
      </c>
      <c r="M4" s="26" t="s">
        <v>78</v>
      </c>
      <c r="N4" s="23" t="s">
        <v>153</v>
      </c>
      <c r="O4" s="23" t="s">
        <v>155</v>
      </c>
    </row>
    <row r="5" spans="1:15" ht="19.5" thickBot="1">
      <c r="A5" s="21"/>
      <c r="B5" s="28"/>
      <c r="C5" s="29" t="s">
        <v>90</v>
      </c>
      <c r="D5" s="164" t="s">
        <v>88</v>
      </c>
      <c r="E5" s="161">
        <v>1</v>
      </c>
      <c r="F5" s="30">
        <v>2</v>
      </c>
      <c r="G5" s="30">
        <v>3</v>
      </c>
      <c r="H5" s="30">
        <v>4</v>
      </c>
      <c r="I5" s="30">
        <v>5</v>
      </c>
      <c r="J5" s="31" t="s">
        <v>83</v>
      </c>
      <c r="K5" s="31"/>
      <c r="L5" s="28" t="s">
        <v>0</v>
      </c>
      <c r="M5" s="32"/>
      <c r="N5" s="28" t="s">
        <v>87</v>
      </c>
      <c r="O5" s="28" t="s">
        <v>156</v>
      </c>
    </row>
    <row r="6" spans="1:15" ht="18.75">
      <c r="A6" s="16">
        <v>1</v>
      </c>
      <c r="B6" s="172" t="s">
        <v>4</v>
      </c>
      <c r="C6" s="33"/>
      <c r="D6" s="148"/>
      <c r="E6" s="35">
        <v>2</v>
      </c>
      <c r="F6" s="35"/>
      <c r="G6" s="35"/>
      <c r="H6" s="35"/>
      <c r="I6" s="35"/>
      <c r="J6" s="35"/>
      <c r="K6" s="36">
        <f>(K7+K8+K9+K10+K11+K12)/7</f>
        <v>85.71428571428571</v>
      </c>
      <c r="L6" s="37">
        <f>SUM(L7:L12)</f>
        <v>5</v>
      </c>
      <c r="M6" s="38">
        <f>M7+M8+M9+M10+M11+M12</f>
        <v>5</v>
      </c>
      <c r="N6" s="47" t="str">
        <f>IF(M6&gt;=4.5,"ดีเยี่ยม",IF(M6&gt;=3.75,"ดีมาก",IF(M6&gt;=3,"ดี",IF(M6&gt;=2.5,"พอใช้","ปรับปรุง"))))</f>
        <v>ดีเยี่ยม</v>
      </c>
      <c r="O6" s="149"/>
    </row>
    <row r="7" spans="1:15" ht="42">
      <c r="A7" s="39"/>
      <c r="B7" s="173" t="s">
        <v>5</v>
      </c>
      <c r="C7" s="100">
        <v>36</v>
      </c>
      <c r="D7" s="100">
        <v>95</v>
      </c>
      <c r="E7" s="57"/>
      <c r="F7" s="57"/>
      <c r="G7" s="57">
        <v>13</v>
      </c>
      <c r="H7" s="57">
        <v>17</v>
      </c>
      <c r="I7" s="57">
        <v>6</v>
      </c>
      <c r="J7" s="101">
        <f aca="true" t="shared" si="0" ref="J7:J12">SUM(G7:I7)</f>
        <v>36</v>
      </c>
      <c r="K7" s="102">
        <f aca="true" t="shared" si="1" ref="K7:K12">(J7*100)/C7</f>
        <v>100</v>
      </c>
      <c r="L7" s="46">
        <v>0.5</v>
      </c>
      <c r="M7" s="103">
        <f aca="true" t="shared" si="2" ref="M7:M37">(L7*K7)/100</f>
        <v>0.5</v>
      </c>
      <c r="N7" s="46" t="str">
        <f aca="true" t="shared" si="3" ref="N7:N12">IF(M7&gt;=0.45,"ดีเยี่ยม",IF(M7&gt;=0.38,"ดีมาก",IF(M7&gt;=0.3,"ดี",IF(M7&gt;=0.25,"พอใช้","ปรับปรุง"))))</f>
        <v>ดีเยี่ยม</v>
      </c>
      <c r="O7" s="46" t="str">
        <f>IF(K7&gt;=D7,"บรรลุ",IF(K7&lt;D7,"ไม่บรรลุ"))</f>
        <v>บรรลุ</v>
      </c>
    </row>
    <row r="8" spans="1:15" ht="42">
      <c r="A8" s="39"/>
      <c r="B8" s="174" t="s">
        <v>6</v>
      </c>
      <c r="C8" s="100">
        <v>36</v>
      </c>
      <c r="D8" s="100">
        <v>95</v>
      </c>
      <c r="E8" s="57"/>
      <c r="F8" s="57"/>
      <c r="G8" s="57">
        <v>8</v>
      </c>
      <c r="H8" s="57">
        <v>11</v>
      </c>
      <c r="I8" s="57">
        <v>17</v>
      </c>
      <c r="J8" s="101">
        <f t="shared" si="0"/>
        <v>36</v>
      </c>
      <c r="K8" s="102">
        <f t="shared" si="1"/>
        <v>100</v>
      </c>
      <c r="L8" s="46">
        <v>0.5</v>
      </c>
      <c r="M8" s="103">
        <f t="shared" si="2"/>
        <v>0.5</v>
      </c>
      <c r="N8" s="46" t="str">
        <f t="shared" si="3"/>
        <v>ดีเยี่ยม</v>
      </c>
      <c r="O8" s="46" t="str">
        <f aca="true" t="shared" si="4" ref="O8:O70">IF(K8&gt;=D8,"บรรลุ",IF(K8&lt;D8,"ไม่บรรลุ"))</f>
        <v>บรรลุ</v>
      </c>
    </row>
    <row r="9" spans="1:15" ht="63">
      <c r="A9" s="39"/>
      <c r="B9" s="174" t="s">
        <v>7</v>
      </c>
      <c r="C9" s="100">
        <v>36</v>
      </c>
      <c r="D9" s="100">
        <v>100</v>
      </c>
      <c r="E9" s="57"/>
      <c r="F9" s="57"/>
      <c r="G9" s="57"/>
      <c r="H9" s="57">
        <v>15</v>
      </c>
      <c r="I9" s="57">
        <v>21</v>
      </c>
      <c r="J9" s="101">
        <f t="shared" si="0"/>
        <v>36</v>
      </c>
      <c r="K9" s="102">
        <f t="shared" si="1"/>
        <v>100</v>
      </c>
      <c r="L9" s="46">
        <v>1</v>
      </c>
      <c r="M9" s="103">
        <f t="shared" si="2"/>
        <v>1</v>
      </c>
      <c r="N9" s="46" t="str">
        <f t="shared" si="3"/>
        <v>ดีเยี่ยม</v>
      </c>
      <c r="O9" s="46" t="str">
        <f t="shared" si="4"/>
        <v>บรรลุ</v>
      </c>
    </row>
    <row r="10" spans="1:15" ht="42">
      <c r="A10" s="39"/>
      <c r="B10" s="174" t="s">
        <v>8</v>
      </c>
      <c r="C10" s="100">
        <v>36</v>
      </c>
      <c r="D10" s="100">
        <v>95</v>
      </c>
      <c r="E10" s="57"/>
      <c r="F10" s="57"/>
      <c r="G10" s="57">
        <v>23</v>
      </c>
      <c r="H10" s="57">
        <v>11</v>
      </c>
      <c r="I10" s="57">
        <v>2</v>
      </c>
      <c r="J10" s="101">
        <f t="shared" si="0"/>
        <v>36</v>
      </c>
      <c r="K10" s="102">
        <f t="shared" si="1"/>
        <v>100</v>
      </c>
      <c r="L10" s="157">
        <v>1</v>
      </c>
      <c r="M10" s="103">
        <f t="shared" si="2"/>
        <v>1</v>
      </c>
      <c r="N10" s="46" t="str">
        <f t="shared" si="3"/>
        <v>ดีเยี่ยม</v>
      </c>
      <c r="O10" s="46" t="str">
        <f t="shared" si="4"/>
        <v>บรรลุ</v>
      </c>
    </row>
    <row r="11" spans="1:15" ht="21">
      <c r="A11" s="39"/>
      <c r="B11" s="174" t="s">
        <v>9</v>
      </c>
      <c r="C11" s="100">
        <v>36</v>
      </c>
      <c r="D11" s="100">
        <v>95</v>
      </c>
      <c r="E11" s="57"/>
      <c r="F11" s="57"/>
      <c r="G11" s="57">
        <v>14</v>
      </c>
      <c r="H11" s="57">
        <v>11</v>
      </c>
      <c r="I11" s="57">
        <v>11</v>
      </c>
      <c r="J11" s="101">
        <f t="shared" si="0"/>
        <v>36</v>
      </c>
      <c r="K11" s="102">
        <f t="shared" si="1"/>
        <v>100</v>
      </c>
      <c r="L11" s="157">
        <v>1</v>
      </c>
      <c r="M11" s="103">
        <f t="shared" si="2"/>
        <v>1</v>
      </c>
      <c r="N11" s="46" t="str">
        <f t="shared" si="3"/>
        <v>ดีเยี่ยม</v>
      </c>
      <c r="O11" s="46" t="str">
        <f t="shared" si="4"/>
        <v>บรรลุ</v>
      </c>
    </row>
    <row r="12" spans="1:15" ht="42">
      <c r="A12" s="39"/>
      <c r="B12" s="174" t="s">
        <v>10</v>
      </c>
      <c r="C12" s="100">
        <v>36</v>
      </c>
      <c r="D12" s="100">
        <v>95</v>
      </c>
      <c r="E12" s="57"/>
      <c r="F12" s="57"/>
      <c r="G12" s="57">
        <v>26</v>
      </c>
      <c r="H12" s="57">
        <v>10</v>
      </c>
      <c r="I12" s="57"/>
      <c r="J12" s="101">
        <f t="shared" si="0"/>
        <v>36</v>
      </c>
      <c r="K12" s="102">
        <f t="shared" si="1"/>
        <v>100</v>
      </c>
      <c r="L12" s="46">
        <v>1</v>
      </c>
      <c r="M12" s="103">
        <f>(L12*K12)/100</f>
        <v>1</v>
      </c>
      <c r="N12" s="46" t="str">
        <f t="shared" si="3"/>
        <v>ดีเยี่ยม</v>
      </c>
      <c r="O12" s="46" t="str">
        <f t="shared" si="4"/>
        <v>บรรลุ</v>
      </c>
    </row>
    <row r="13" spans="1:15" ht="18.75">
      <c r="A13" s="43">
        <v>2</v>
      </c>
      <c r="B13" s="175" t="s">
        <v>11</v>
      </c>
      <c r="C13" s="33"/>
      <c r="D13" s="148"/>
      <c r="E13" s="35"/>
      <c r="F13" s="35"/>
      <c r="G13" s="35"/>
      <c r="H13" s="35"/>
      <c r="I13" s="35"/>
      <c r="J13" s="35"/>
      <c r="K13" s="36">
        <f>(K14+K15+K16+K17)/4</f>
        <v>100</v>
      </c>
      <c r="L13" s="44">
        <f>L14+L15+L16+L17</f>
        <v>5</v>
      </c>
      <c r="M13" s="45">
        <f>M14+M15+M16+M17</f>
        <v>5</v>
      </c>
      <c r="N13" s="47" t="str">
        <f>IF(M13&gt;=4.5,"ดีเยี่ยม",IF(M13&gt;=3.75,"ดีมาก",IF(M13&gt;=3,"ดี",IF(M13&gt;=2.5,"พอใช้","ปรับปรุง"))))</f>
        <v>ดีเยี่ยม</v>
      </c>
      <c r="O13" s="149"/>
    </row>
    <row r="14" spans="1:15" ht="18.75">
      <c r="A14" s="39"/>
      <c r="B14" s="176" t="s">
        <v>12</v>
      </c>
      <c r="C14" s="100">
        <v>36</v>
      </c>
      <c r="D14" s="34">
        <v>100</v>
      </c>
      <c r="E14" s="57"/>
      <c r="F14" s="57"/>
      <c r="G14" s="57">
        <v>14</v>
      </c>
      <c r="H14" s="57">
        <v>11</v>
      </c>
      <c r="I14" s="57">
        <v>11</v>
      </c>
      <c r="J14" s="101">
        <f>SUM(G14:I14)</f>
        <v>36</v>
      </c>
      <c r="K14" s="102">
        <f>(J14*100)/C14</f>
        <v>100</v>
      </c>
      <c r="L14" s="46">
        <v>2</v>
      </c>
      <c r="M14" s="103">
        <f t="shared" si="2"/>
        <v>2</v>
      </c>
      <c r="N14" s="46" t="str">
        <f>IF(M14&gt;=1.8,"ดีเยี่ยม",IF(M14&gt;=1.5,"ดีมาก",IF(M14&gt;=1.2,"ดี",IF(M14&gt;=1,"พอใช้","ปรับปรุง"))))</f>
        <v>ดีเยี่ยม</v>
      </c>
      <c r="O14" s="46" t="str">
        <f t="shared" si="4"/>
        <v>บรรลุ</v>
      </c>
    </row>
    <row r="15" spans="1:15" ht="18.75">
      <c r="A15" s="39"/>
      <c r="B15" s="176" t="s">
        <v>13</v>
      </c>
      <c r="C15" s="100">
        <v>36</v>
      </c>
      <c r="D15" s="34">
        <v>100</v>
      </c>
      <c r="E15" s="57"/>
      <c r="F15" s="57"/>
      <c r="G15" s="57"/>
      <c r="H15" s="57">
        <v>25</v>
      </c>
      <c r="I15" s="57">
        <v>11</v>
      </c>
      <c r="J15" s="101">
        <f>SUM(G15:I15)</f>
        <v>36</v>
      </c>
      <c r="K15" s="102">
        <f>(J15*100)/C15</f>
        <v>100</v>
      </c>
      <c r="L15" s="46">
        <v>1</v>
      </c>
      <c r="M15" s="103">
        <f t="shared" si="2"/>
        <v>1</v>
      </c>
      <c r="N15" s="46" t="str">
        <f>IF(M15&gt;=0.45,"ดีเยี่ยม",IF(M15&gt;=0.38,"ดีมาก",IF(M15&gt;=0.3,"ดี",IF(M15&gt;=0.25,"พอใช้","ปรับปรุง"))))</f>
        <v>ดีเยี่ยม</v>
      </c>
      <c r="O15" s="46" t="str">
        <f t="shared" si="4"/>
        <v>บรรลุ</v>
      </c>
    </row>
    <row r="16" spans="1:15" ht="18.75">
      <c r="A16" s="39"/>
      <c r="B16" s="176" t="s">
        <v>14</v>
      </c>
      <c r="C16" s="100">
        <v>36</v>
      </c>
      <c r="D16" s="34">
        <v>100</v>
      </c>
      <c r="E16" s="57"/>
      <c r="F16" s="57"/>
      <c r="G16" s="57"/>
      <c r="H16" s="57">
        <v>27</v>
      </c>
      <c r="I16" s="57">
        <v>9</v>
      </c>
      <c r="J16" s="101">
        <f>SUM(G16:I16)</f>
        <v>36</v>
      </c>
      <c r="K16" s="102">
        <f>(J16*100)/C16</f>
        <v>100</v>
      </c>
      <c r="L16" s="46">
        <v>1</v>
      </c>
      <c r="M16" s="103">
        <f t="shared" si="2"/>
        <v>1</v>
      </c>
      <c r="N16" s="46" t="str">
        <f>IF(M16&gt;=0.45,"ดีเยี่ยม",IF(M16&gt;=0.38,"ดีมาก",IF(M16&gt;=0.3,"ดี",IF(M16&gt;=0.25,"พอใช้","ปรับปรุง"))))</f>
        <v>ดีเยี่ยม</v>
      </c>
      <c r="O16" s="46" t="str">
        <f t="shared" si="4"/>
        <v>บรรลุ</v>
      </c>
    </row>
    <row r="17" spans="1:15" ht="18.75">
      <c r="A17" s="39"/>
      <c r="B17" s="176" t="s">
        <v>15</v>
      </c>
      <c r="C17" s="100">
        <v>36</v>
      </c>
      <c r="D17" s="34">
        <v>100</v>
      </c>
      <c r="E17" s="57"/>
      <c r="F17" s="57"/>
      <c r="G17" s="57">
        <v>9</v>
      </c>
      <c r="H17" s="57">
        <v>16</v>
      </c>
      <c r="I17" s="57">
        <v>11</v>
      </c>
      <c r="J17" s="101">
        <f>SUM(G17:I17)</f>
        <v>36</v>
      </c>
      <c r="K17" s="102">
        <f>(J17*100)/C17</f>
        <v>100</v>
      </c>
      <c r="L17" s="46">
        <v>1</v>
      </c>
      <c r="M17" s="103">
        <f t="shared" si="2"/>
        <v>1</v>
      </c>
      <c r="N17" s="46" t="str">
        <f>IF(M17&gt;=0.45,"ดีเยี่ยม",IF(M17&gt;=0.38,"ดีมาก",IF(M17&gt;=0.3,"ดี",IF(M17&gt;=0.25,"พอใช้","ปรับปรุง"))))</f>
        <v>ดีเยี่ยม</v>
      </c>
      <c r="O17" s="46" t="str">
        <f t="shared" si="4"/>
        <v>บรรลุ</v>
      </c>
    </row>
    <row r="18" spans="1:15" ht="37.5">
      <c r="A18" s="43">
        <v>3</v>
      </c>
      <c r="B18" s="177" t="s">
        <v>16</v>
      </c>
      <c r="C18" s="33"/>
      <c r="D18" s="148"/>
      <c r="E18" s="35"/>
      <c r="F18" s="35"/>
      <c r="G18" s="35"/>
      <c r="H18" s="35"/>
      <c r="I18" s="35"/>
      <c r="J18" s="35"/>
      <c r="K18" s="36">
        <f>(K19+K20+K21+K22)/4</f>
        <v>100</v>
      </c>
      <c r="L18" s="47">
        <f>L19+L20+L21+L22</f>
        <v>5</v>
      </c>
      <c r="M18" s="48">
        <f>M19+M20+M21+M22</f>
        <v>5</v>
      </c>
      <c r="N18" s="47" t="str">
        <f>IF(M18&gt;=4.5,"ดีเยี่ยม",IF(M18&gt;=3.75,"ดีมาก",IF(M18&gt;=3,"ดี",IF(M18&gt;=2.5,"พอใช้","ปรับปรุง"))))</f>
        <v>ดีเยี่ยม</v>
      </c>
      <c r="O18" s="149"/>
    </row>
    <row r="19" spans="1:15" ht="37.5">
      <c r="A19" s="39"/>
      <c r="B19" s="178" t="s">
        <v>17</v>
      </c>
      <c r="C19" s="100">
        <v>36</v>
      </c>
      <c r="D19" s="34">
        <v>95</v>
      </c>
      <c r="E19" s="57"/>
      <c r="F19" s="57"/>
      <c r="G19" s="57">
        <v>15</v>
      </c>
      <c r="H19" s="57">
        <v>13</v>
      </c>
      <c r="I19" s="57">
        <v>8</v>
      </c>
      <c r="J19" s="101">
        <f>SUM(G19:I19)</f>
        <v>36</v>
      </c>
      <c r="K19" s="102">
        <f>(J19*100)/C19</f>
        <v>100</v>
      </c>
      <c r="L19" s="46">
        <v>2</v>
      </c>
      <c r="M19" s="103">
        <f t="shared" si="2"/>
        <v>2</v>
      </c>
      <c r="N19" s="46" t="str">
        <f>IF(M19&gt;=1.8,"ดีเยี่ยม",IF(M19&gt;=1.5,"ดีมาก",IF(M19&gt;=1.2,"ดี",IF(M19&gt;=1,"พอใช้","ปรับปรุง"))))</f>
        <v>ดีเยี่ยม</v>
      </c>
      <c r="O19" s="46" t="str">
        <f t="shared" si="4"/>
        <v>บรรลุ</v>
      </c>
    </row>
    <row r="20" spans="1:15" ht="37.5">
      <c r="A20" s="39"/>
      <c r="B20" s="178" t="s">
        <v>18</v>
      </c>
      <c r="C20" s="100">
        <v>36</v>
      </c>
      <c r="D20" s="34">
        <v>95</v>
      </c>
      <c r="E20" s="57"/>
      <c r="F20" s="57"/>
      <c r="G20" s="57">
        <v>16</v>
      </c>
      <c r="H20" s="57">
        <v>15</v>
      </c>
      <c r="I20" s="57">
        <v>5</v>
      </c>
      <c r="J20" s="101">
        <f>SUM(G20:I20)</f>
        <v>36</v>
      </c>
      <c r="K20" s="102">
        <f>(J20*100)/C20</f>
        <v>100</v>
      </c>
      <c r="L20" s="46">
        <v>1</v>
      </c>
      <c r="M20" s="103">
        <f t="shared" si="2"/>
        <v>1</v>
      </c>
      <c r="N20" s="46" t="str">
        <f>IF(M20&gt;=0.45,"ดีเยี่ยม",IF(M20&gt;=0.38,"ดีมาก",IF(M20&gt;=0.3,"ดี",IF(M20&gt;=0.25,"พอใช้","ปรับปรุง"))))</f>
        <v>ดีเยี่ยม</v>
      </c>
      <c r="O20" s="46" t="str">
        <f t="shared" si="4"/>
        <v>บรรลุ</v>
      </c>
    </row>
    <row r="21" spans="1:15" ht="37.5">
      <c r="A21" s="39"/>
      <c r="B21" s="178" t="s">
        <v>19</v>
      </c>
      <c r="C21" s="100">
        <v>36</v>
      </c>
      <c r="D21" s="34">
        <v>100</v>
      </c>
      <c r="E21" s="57"/>
      <c r="F21" s="57"/>
      <c r="G21" s="57">
        <v>14</v>
      </c>
      <c r="H21" s="57">
        <v>12</v>
      </c>
      <c r="I21" s="57">
        <v>10</v>
      </c>
      <c r="J21" s="101">
        <f>SUM(G21:I21)</f>
        <v>36</v>
      </c>
      <c r="K21" s="102">
        <f>(J21*100)/C21</f>
        <v>100</v>
      </c>
      <c r="L21" s="46">
        <v>1</v>
      </c>
      <c r="M21" s="103">
        <f t="shared" si="2"/>
        <v>1</v>
      </c>
      <c r="N21" s="46" t="str">
        <f>IF(M21&gt;=0.45,"ดีเยี่ยม",IF(M21&gt;=0.38,"ดีมาก",IF(M21&gt;=0.3,"ดี",IF(M21&gt;=0.25,"พอใช้","ปรับปรุง"))))</f>
        <v>ดีเยี่ยม</v>
      </c>
      <c r="O21" s="46" t="str">
        <f t="shared" si="4"/>
        <v>บรรลุ</v>
      </c>
    </row>
    <row r="22" spans="1:15" ht="18.75">
      <c r="A22" s="39"/>
      <c r="B22" s="178" t="s">
        <v>20</v>
      </c>
      <c r="C22" s="100">
        <v>16</v>
      </c>
      <c r="D22" s="34">
        <v>100</v>
      </c>
      <c r="E22" s="57"/>
      <c r="F22" s="57"/>
      <c r="G22" s="57">
        <v>4</v>
      </c>
      <c r="H22" s="57">
        <v>10</v>
      </c>
      <c r="I22" s="57">
        <v>2</v>
      </c>
      <c r="J22" s="101">
        <f>SUM(G22:I22)</f>
        <v>16</v>
      </c>
      <c r="K22" s="102">
        <f>(J22*100)/C22</f>
        <v>100</v>
      </c>
      <c r="L22" s="46">
        <v>1</v>
      </c>
      <c r="M22" s="103">
        <f t="shared" si="2"/>
        <v>1</v>
      </c>
      <c r="N22" s="46" t="str">
        <f>IF(M22&gt;=0.45,"ดีเยี่ยม",IF(M22&gt;=0.38,"ดีมาก",IF(M22&gt;=0.3,"ดี",IF(M22&gt;=0.25,"พอใช้","ปรับปรุง"))))</f>
        <v>ดีเยี่ยม</v>
      </c>
      <c r="O22" s="46" t="str">
        <f t="shared" si="4"/>
        <v>บรรลุ</v>
      </c>
    </row>
    <row r="23" spans="1:15" ht="37.5">
      <c r="A23" s="43">
        <v>4</v>
      </c>
      <c r="B23" s="177" t="s">
        <v>21</v>
      </c>
      <c r="C23" s="33"/>
      <c r="D23" s="148"/>
      <c r="E23" s="35"/>
      <c r="F23" s="35"/>
      <c r="G23" s="35"/>
      <c r="H23" s="35"/>
      <c r="I23" s="35"/>
      <c r="J23" s="35"/>
      <c r="K23" s="36">
        <f>(K24+K25+K26+K27)/4</f>
        <v>95.83333333333333</v>
      </c>
      <c r="L23" s="47">
        <f>L24+L25+L26+L27</f>
        <v>5</v>
      </c>
      <c r="M23" s="48">
        <f>M24+M25+M26+M27</f>
        <v>4.666666666666666</v>
      </c>
      <c r="N23" s="47" t="str">
        <f>IF(M23&gt;=4.5,"ดีเยี่ยม",IF(M23&gt;=3.75,"ดีมาก",IF(M23&gt;=3,"ดี",IF(M23&gt;=2.5,"พอใช้","ปรับปรุง"))))</f>
        <v>ดีเยี่ยม</v>
      </c>
      <c r="O23" s="149"/>
    </row>
    <row r="24" spans="1:15" ht="37.5">
      <c r="A24" s="39"/>
      <c r="B24" s="178" t="s">
        <v>22</v>
      </c>
      <c r="C24" s="100">
        <v>36</v>
      </c>
      <c r="D24" s="34">
        <v>95</v>
      </c>
      <c r="E24" s="57"/>
      <c r="F24" s="57">
        <v>6</v>
      </c>
      <c r="G24" s="57">
        <v>22</v>
      </c>
      <c r="H24" s="57">
        <v>5</v>
      </c>
      <c r="I24" s="57">
        <v>3</v>
      </c>
      <c r="J24" s="101">
        <f>SUM(G24:I24)</f>
        <v>30</v>
      </c>
      <c r="K24" s="102">
        <f>(J24*100)/C24</f>
        <v>83.33333333333333</v>
      </c>
      <c r="L24" s="46">
        <v>2</v>
      </c>
      <c r="M24" s="103">
        <f t="shared" si="2"/>
        <v>1.6666666666666665</v>
      </c>
      <c r="N24" s="46" t="str">
        <f>IF(M24&gt;=1.8,"ดีเยี่ยม",IF(M24&gt;=1.5,"ดีมาก",IF(M24&gt;=1.2,"ดี",IF(M24&gt;=1,"พอใช้","ปรับปรุง"))))</f>
        <v>ดีมาก</v>
      </c>
      <c r="O24" s="46" t="str">
        <f t="shared" si="4"/>
        <v>ไม่บรรลุ</v>
      </c>
    </row>
    <row r="25" spans="1:15" ht="18.75">
      <c r="A25" s="39"/>
      <c r="B25" s="178" t="s">
        <v>23</v>
      </c>
      <c r="C25" s="100">
        <v>36</v>
      </c>
      <c r="D25" s="34">
        <v>95</v>
      </c>
      <c r="E25" s="57"/>
      <c r="F25" s="57"/>
      <c r="G25" s="57">
        <v>28</v>
      </c>
      <c r="H25" s="57">
        <v>5</v>
      </c>
      <c r="I25" s="57">
        <v>3</v>
      </c>
      <c r="J25" s="101">
        <f>SUM(G25:I25)</f>
        <v>36</v>
      </c>
      <c r="K25" s="102">
        <f>(J25*100)/C25</f>
        <v>100</v>
      </c>
      <c r="L25" s="46">
        <v>1</v>
      </c>
      <c r="M25" s="103">
        <f t="shared" si="2"/>
        <v>1</v>
      </c>
      <c r="N25" s="46" t="str">
        <f>IF(M25&gt;=0.45,"ดีเยี่ยม",IF(M25&gt;=0.38,"ดีมาก",IF(M25&gt;=0.3,"ดี",IF(M25&gt;=0.25,"พอใช้","ปรับปรุง"))))</f>
        <v>ดีเยี่ยม</v>
      </c>
      <c r="O25" s="46" t="str">
        <f t="shared" si="4"/>
        <v>บรรลุ</v>
      </c>
    </row>
    <row r="26" spans="1:15" ht="37.5">
      <c r="A26" s="39"/>
      <c r="B26" s="178" t="s">
        <v>24</v>
      </c>
      <c r="C26" s="100">
        <v>36</v>
      </c>
      <c r="D26" s="34">
        <v>95</v>
      </c>
      <c r="E26" s="57"/>
      <c r="F26" s="57"/>
      <c r="G26" s="57">
        <v>21</v>
      </c>
      <c r="H26" s="57">
        <v>12</v>
      </c>
      <c r="I26" s="57">
        <v>3</v>
      </c>
      <c r="J26" s="101">
        <f>SUM(G26:I26)</f>
        <v>36</v>
      </c>
      <c r="K26" s="102">
        <f>(J26*100)/C26</f>
        <v>100</v>
      </c>
      <c r="L26" s="46">
        <v>1</v>
      </c>
      <c r="M26" s="103">
        <f t="shared" si="2"/>
        <v>1</v>
      </c>
      <c r="N26" s="46" t="str">
        <f>IF(M26&gt;=0.45,"ดีเยี่ยม",IF(M26&gt;=0.38,"ดีมาก",IF(M26&gt;=0.3,"ดี",IF(M26&gt;=0.25,"พอใช้","ปรับปรุง"))))</f>
        <v>ดีเยี่ยม</v>
      </c>
      <c r="O26" s="46" t="str">
        <f t="shared" si="4"/>
        <v>บรรลุ</v>
      </c>
    </row>
    <row r="27" spans="1:15" ht="18.75">
      <c r="A27" s="39"/>
      <c r="B27" s="178" t="s">
        <v>25</v>
      </c>
      <c r="C27" s="100">
        <v>36</v>
      </c>
      <c r="D27" s="34">
        <v>95</v>
      </c>
      <c r="E27" s="57"/>
      <c r="F27" s="57"/>
      <c r="G27" s="57">
        <v>26</v>
      </c>
      <c r="H27" s="57">
        <v>7</v>
      </c>
      <c r="I27" s="57">
        <v>3</v>
      </c>
      <c r="J27" s="101">
        <f>SUM(G27:I27)</f>
        <v>36</v>
      </c>
      <c r="K27" s="102">
        <f>(J27*100)/C27</f>
        <v>100</v>
      </c>
      <c r="L27" s="46">
        <v>1</v>
      </c>
      <c r="M27" s="103">
        <f t="shared" si="2"/>
        <v>1</v>
      </c>
      <c r="N27" s="46" t="str">
        <f>IF(M27&gt;=0.45,"ดีเยี่ยม",IF(M27&gt;=0.38,"ดีมาก",IF(M27&gt;=0.3,"ดี",IF(M27&gt;=0.25,"พอใช้","ปรับปรุง"))))</f>
        <v>ดีเยี่ยม</v>
      </c>
      <c r="O27" s="46" t="str">
        <f t="shared" si="4"/>
        <v>บรรลุ</v>
      </c>
    </row>
    <row r="28" spans="1:15" s="139" customFormat="1" ht="18.75">
      <c r="A28" s="141">
        <v>5</v>
      </c>
      <c r="B28" s="179" t="s">
        <v>26</v>
      </c>
      <c r="C28" s="142"/>
      <c r="D28" s="150"/>
      <c r="E28" s="138"/>
      <c r="F28" s="138"/>
      <c r="G28" s="138"/>
      <c r="H28" s="138"/>
      <c r="I28" s="138"/>
      <c r="J28" s="165"/>
      <c r="K28" s="146">
        <f>(K29+K30+K31+K32)/4</f>
        <v>75.72</v>
      </c>
      <c r="L28" s="47">
        <f>L29+L30+L31++L32</f>
        <v>5</v>
      </c>
      <c r="M28" s="48">
        <f>M29++M30+M31+M32</f>
        <v>3.7188</v>
      </c>
      <c r="N28" s="151" t="str">
        <f>IF(M28&gt;=4.5,"ดีเยี่ยม",IF(M28&gt;=3.75,"ดีมาก",IF(M28&gt;=3,"ดี",IF(M28&gt;=2.5,"พอใช้","ปรับปรุง"))))</f>
        <v>ดี</v>
      </c>
      <c r="O28" s="153"/>
    </row>
    <row r="29" spans="1:15" s="139" customFormat="1" ht="18.75">
      <c r="A29" s="144"/>
      <c r="B29" s="180" t="s">
        <v>27</v>
      </c>
      <c r="C29" s="145">
        <v>36</v>
      </c>
      <c r="D29" s="143">
        <v>80</v>
      </c>
      <c r="E29" s="140"/>
      <c r="F29" s="140"/>
      <c r="G29" s="140"/>
      <c r="H29" s="140"/>
      <c r="I29" s="140"/>
      <c r="J29" s="166"/>
      <c r="K29" s="147">
        <v>78.88</v>
      </c>
      <c r="L29" s="46">
        <v>1</v>
      </c>
      <c r="M29" s="103">
        <f t="shared" si="2"/>
        <v>0.7888</v>
      </c>
      <c r="N29" s="152" t="str">
        <f>IF(M29&gt;=1,"ดีเยี่ยม",IF(M29&gt;=0.8,"ดีมาก",IF(M29&gt;=0.7,"ดี",IF(M29&gt;=0.6,"พอใช้","ปรับปรุง"))))</f>
        <v>ดี</v>
      </c>
      <c r="O29" s="152" t="str">
        <f t="shared" si="4"/>
        <v>ไม่บรรลุ</v>
      </c>
    </row>
    <row r="30" spans="1:15" s="139" customFormat="1" ht="37.5">
      <c r="A30" s="144"/>
      <c r="B30" s="180" t="s">
        <v>28</v>
      </c>
      <c r="C30" s="145">
        <v>36</v>
      </c>
      <c r="D30" s="143">
        <v>85</v>
      </c>
      <c r="E30" s="140"/>
      <c r="F30" s="140"/>
      <c r="G30" s="140"/>
      <c r="H30" s="140"/>
      <c r="I30" s="140"/>
      <c r="J30" s="166"/>
      <c r="K30" s="147">
        <v>86</v>
      </c>
      <c r="L30" s="46">
        <v>1</v>
      </c>
      <c r="M30" s="103">
        <f t="shared" si="2"/>
        <v>0.86</v>
      </c>
      <c r="N30" s="152" t="str">
        <f>IF(M30&gt;=1,"ดีเยี่ยม",IF(M30&gt;=0.8,"ดีมาก",IF(M30&gt;=0.7,"ดี",IF(M30&gt;=0.6,"พอใช้","ปรับปรุง"))))</f>
        <v>ดีมาก</v>
      </c>
      <c r="O30" s="152" t="str">
        <f t="shared" si="4"/>
        <v>บรรลุ</v>
      </c>
    </row>
    <row r="31" spans="1:15" s="139" customFormat="1" ht="37.5">
      <c r="A31" s="144"/>
      <c r="B31" s="180" t="s">
        <v>29</v>
      </c>
      <c r="C31" s="145">
        <v>36</v>
      </c>
      <c r="D31" s="143">
        <v>80</v>
      </c>
      <c r="E31" s="140"/>
      <c r="F31" s="140"/>
      <c r="G31" s="140"/>
      <c r="H31" s="140"/>
      <c r="I31" s="140"/>
      <c r="J31" s="166"/>
      <c r="K31" s="147">
        <v>69</v>
      </c>
      <c r="L31" s="46">
        <v>2</v>
      </c>
      <c r="M31" s="103">
        <f t="shared" si="2"/>
        <v>1.38</v>
      </c>
      <c r="N31" s="152" t="str">
        <f>IF(M31&gt;=1.61,"ดีเยี่ยม",IF(M31&gt;=1.21,"ดีมาก",IF(M31&gt;=0.81,"ดี",IF(M31&gt;=0.41,"พอใช้","ปรับปรุง"))))</f>
        <v>ดีมาก</v>
      </c>
      <c r="O31" s="152" t="str">
        <f t="shared" si="4"/>
        <v>ไม่บรรลุ</v>
      </c>
    </row>
    <row r="32" spans="1:15" s="139" customFormat="1" ht="18.75">
      <c r="A32" s="144"/>
      <c r="B32" s="180" t="s">
        <v>30</v>
      </c>
      <c r="C32" s="145">
        <v>3</v>
      </c>
      <c r="D32" s="143">
        <v>80</v>
      </c>
      <c r="E32" s="140"/>
      <c r="F32" s="140"/>
      <c r="G32" s="140"/>
      <c r="H32" s="140"/>
      <c r="I32" s="140"/>
      <c r="J32" s="166"/>
      <c r="K32" s="147">
        <v>69</v>
      </c>
      <c r="L32" s="46">
        <v>1</v>
      </c>
      <c r="M32" s="103">
        <f t="shared" si="2"/>
        <v>0.69</v>
      </c>
      <c r="N32" s="152" t="str">
        <f>IF(M32&gt;=1,"ดีเยี่ยม",IF(M32&gt;=0.8,"ดีมาก",IF(M32&gt;=0.7,"ดี",IF(M32&gt;=0.6,"พอใช้","ปรับปรุง"))))</f>
        <v>พอใช้</v>
      </c>
      <c r="O32" s="152" t="str">
        <f t="shared" si="4"/>
        <v>ไม่บรรลุ</v>
      </c>
    </row>
    <row r="33" spans="1:15" ht="37.5">
      <c r="A33" s="43">
        <v>6</v>
      </c>
      <c r="B33" s="177" t="s">
        <v>31</v>
      </c>
      <c r="C33" s="33"/>
      <c r="D33" s="148"/>
      <c r="E33" s="35"/>
      <c r="F33" s="35"/>
      <c r="G33" s="35"/>
      <c r="H33" s="35"/>
      <c r="I33" s="35"/>
      <c r="J33" s="35"/>
      <c r="K33" s="49">
        <f>(K34+K35+K36+K37)/4</f>
        <v>100</v>
      </c>
      <c r="L33" s="47">
        <f>L34+L35+L36+L37</f>
        <v>5</v>
      </c>
      <c r="M33" s="48">
        <f>M34+M35++M36+M37</f>
        <v>5</v>
      </c>
      <c r="N33" s="47" t="str">
        <f>IF(M33&gt;=4.5,"ดีเยี่ยม",IF(M33&gt;=3.75,"ดีมาก",IF(M33&gt;=3,"ดี",IF(M33&gt;=2.5,"พอใช้","ปรับปรุง"))))</f>
        <v>ดีเยี่ยม</v>
      </c>
      <c r="O33" s="149"/>
    </row>
    <row r="34" spans="1:15" ht="18.75">
      <c r="A34" s="39"/>
      <c r="B34" s="178" t="s">
        <v>32</v>
      </c>
      <c r="C34" s="100">
        <v>36</v>
      </c>
      <c r="D34" s="34">
        <v>95</v>
      </c>
      <c r="E34" s="57"/>
      <c r="F34" s="57"/>
      <c r="G34" s="57">
        <v>28</v>
      </c>
      <c r="H34" s="57">
        <v>5</v>
      </c>
      <c r="I34" s="57">
        <v>3</v>
      </c>
      <c r="J34" s="101">
        <f>SUM(G34:I34)</f>
        <v>36</v>
      </c>
      <c r="K34" s="102">
        <f>(J34*100)/C34</f>
        <v>100</v>
      </c>
      <c r="L34" s="46">
        <v>2</v>
      </c>
      <c r="M34" s="103">
        <f t="shared" si="2"/>
        <v>2</v>
      </c>
      <c r="N34" s="46" t="str">
        <f>IF(M34&gt;=1.8,"ดีเยี่ยม",IF(M34&gt;=1.5,"ดีมาก",IF(M34&gt;=1.2,"ดี",IF(M34&gt;=1,"พอใช้","ปรับปรุง"))))</f>
        <v>ดีเยี่ยม</v>
      </c>
      <c r="O34" s="46" t="str">
        <f t="shared" si="4"/>
        <v>บรรลุ</v>
      </c>
    </row>
    <row r="35" spans="1:15" ht="37.5">
      <c r="A35" s="39"/>
      <c r="B35" s="178" t="s">
        <v>33</v>
      </c>
      <c r="C35" s="100">
        <v>36</v>
      </c>
      <c r="D35" s="34">
        <v>90</v>
      </c>
      <c r="E35" s="57"/>
      <c r="F35" s="57"/>
      <c r="G35" s="57"/>
      <c r="H35" s="57">
        <v>26</v>
      </c>
      <c r="I35" s="57">
        <v>10</v>
      </c>
      <c r="J35" s="101">
        <f>SUM(G35:I35)</f>
        <v>36</v>
      </c>
      <c r="K35" s="102">
        <f>(J35*100)/C35</f>
        <v>100</v>
      </c>
      <c r="L35" s="46">
        <v>1</v>
      </c>
      <c r="M35" s="103">
        <f t="shared" si="2"/>
        <v>1</v>
      </c>
      <c r="N35" s="46" t="str">
        <f>IF(M35&gt;=0.9,"ดีเยี่ยม",IF(M35&gt;=0.75,"ดีมาก",IF(M35&gt;=0.6,"ดี",IF(M35&gt;=0.5,"พอใช้","ปรับปรุง"))))</f>
        <v>ดีเยี่ยม</v>
      </c>
      <c r="O35" s="46" t="str">
        <f t="shared" si="4"/>
        <v>บรรลุ</v>
      </c>
    </row>
    <row r="36" spans="1:15" ht="18.75">
      <c r="A36" s="39"/>
      <c r="B36" s="178" t="s">
        <v>34</v>
      </c>
      <c r="C36" s="100">
        <v>36</v>
      </c>
      <c r="D36" s="34">
        <v>100</v>
      </c>
      <c r="E36" s="57"/>
      <c r="F36" s="57"/>
      <c r="G36" s="57"/>
      <c r="H36" s="57">
        <v>26</v>
      </c>
      <c r="I36" s="57">
        <v>10</v>
      </c>
      <c r="J36" s="101">
        <f>SUM(G36:I36)</f>
        <v>36</v>
      </c>
      <c r="K36" s="102">
        <f>(J36*100)/C36</f>
        <v>100</v>
      </c>
      <c r="L36" s="46">
        <v>1</v>
      </c>
      <c r="M36" s="103">
        <f t="shared" si="2"/>
        <v>1</v>
      </c>
      <c r="N36" s="46" t="str">
        <f>IF(M36&gt;=0.9,"ดีเยี่ยม",IF(M36&gt;=0.75,"ดีมาก",IF(M36&gt;=0.6,"ดี",IF(M36&gt;=0.5,"พอใช้","ปรับปรุง"))))</f>
        <v>ดีเยี่ยม</v>
      </c>
      <c r="O36" s="46" t="str">
        <f t="shared" si="4"/>
        <v>บรรลุ</v>
      </c>
    </row>
    <row r="37" spans="1:15" ht="37.5">
      <c r="A37" s="39"/>
      <c r="B37" s="178" t="s">
        <v>35</v>
      </c>
      <c r="C37" s="100">
        <v>36</v>
      </c>
      <c r="D37" s="34">
        <v>100</v>
      </c>
      <c r="E37" s="57"/>
      <c r="F37" s="57"/>
      <c r="G37" s="57"/>
      <c r="H37" s="57">
        <v>27</v>
      </c>
      <c r="I37" s="57">
        <v>9</v>
      </c>
      <c r="J37" s="101">
        <f>SUM(G37:I37)</f>
        <v>36</v>
      </c>
      <c r="K37" s="102">
        <f>(J37*100)/C37</f>
        <v>100</v>
      </c>
      <c r="L37" s="46">
        <v>1</v>
      </c>
      <c r="M37" s="103">
        <f t="shared" si="2"/>
        <v>1</v>
      </c>
      <c r="N37" s="46" t="str">
        <f>IF(M37&gt;=0.9,"ดีเยี่ยม",IF(M37&gt;=0.75,"ดีมาก",IF(M37&gt;=0.6,"ดี",IF(M37&gt;=0.5,"พอใช้","ปรับปรุง"))))</f>
        <v>ดีเยี่ยม</v>
      </c>
      <c r="O37" s="46" t="str">
        <f t="shared" si="4"/>
        <v>บรรลุ</v>
      </c>
    </row>
    <row r="38" spans="1:15" s="27" customFormat="1" ht="21">
      <c r="A38" s="50"/>
      <c r="B38" s="181" t="s">
        <v>162</v>
      </c>
      <c r="C38" s="104"/>
      <c r="D38" s="105"/>
      <c r="E38" s="106"/>
      <c r="F38" s="106"/>
      <c r="G38" s="106"/>
      <c r="H38" s="106"/>
      <c r="I38" s="106"/>
      <c r="J38" s="106"/>
      <c r="K38" s="107">
        <f>(K33+K28+K23+K18+K13+K6)/6</f>
        <v>92.87793650793651</v>
      </c>
      <c r="L38" s="108">
        <f>L6+L13+L18+L23+L28+L33</f>
        <v>30</v>
      </c>
      <c r="M38" s="109">
        <f>M6+M13+M18+M23+M28+M33</f>
        <v>28.385466666666666</v>
      </c>
      <c r="N38" s="47" t="str">
        <f>IF(M38&gt;=27,"ดีเยี่ยม",IF(M38&gt;=22.5,"ดีมาก",IF(M38&gt;=18,"ดี",IF(M38&gt;=15,"พอใช้","ปรับปรุง"))))</f>
        <v>ดีเยี่ยม</v>
      </c>
      <c r="O38" s="81"/>
    </row>
    <row r="39" spans="1:15" s="27" customFormat="1" ht="37.5">
      <c r="A39" s="43">
        <v>7</v>
      </c>
      <c r="B39" s="177" t="s">
        <v>36</v>
      </c>
      <c r="C39" s="33"/>
      <c r="D39" s="148"/>
      <c r="E39" s="35"/>
      <c r="F39" s="35"/>
      <c r="G39" s="35"/>
      <c r="H39" s="35"/>
      <c r="I39" s="35"/>
      <c r="J39" s="35"/>
      <c r="K39" s="49">
        <f>(K40+K41+K42+K43+K44+K45+K46+K47+K48)/9</f>
        <v>100</v>
      </c>
      <c r="L39" s="47">
        <v>10</v>
      </c>
      <c r="M39" s="48">
        <f>M40+M41+M42+M43+M44+M45+M46+M47+M48</f>
        <v>10</v>
      </c>
      <c r="N39" s="47" t="str">
        <f>IF(M39&gt;=9,"ดีเยี่ยม",IF(M39&gt;=7.5,"ดีมาก",IF(M39&gt;=6,"ดี",IF(M39&gt;=5,"พอใช้","ปรับปรุง"))))</f>
        <v>ดีเยี่ยม</v>
      </c>
      <c r="O39" s="149"/>
    </row>
    <row r="40" spans="1:15" ht="37.5">
      <c r="A40" s="39"/>
      <c r="B40" s="178" t="s">
        <v>37</v>
      </c>
      <c r="C40" s="100">
        <v>3</v>
      </c>
      <c r="D40" s="34">
        <v>100</v>
      </c>
      <c r="E40" s="52"/>
      <c r="F40" s="52"/>
      <c r="G40" s="52"/>
      <c r="H40" s="52">
        <v>3</v>
      </c>
      <c r="I40" s="52"/>
      <c r="J40" s="101">
        <f aca="true" t="shared" si="5" ref="J40:J48">SUM(G40:I40)</f>
        <v>3</v>
      </c>
      <c r="K40" s="102">
        <f aca="true" t="shared" si="6" ref="K40:K48">(J40*100)/C40</f>
        <v>100</v>
      </c>
      <c r="L40" s="46">
        <v>1</v>
      </c>
      <c r="M40" s="53">
        <f aca="true" t="shared" si="7" ref="M40:M48">(L40*K40)/100</f>
        <v>1</v>
      </c>
      <c r="N40" s="46" t="str">
        <f>IF(M40&gt;=0.9,"ดีเยี่ยม",IF(M40&gt;=0.75,"ดีมาก",IF(M40&gt;=0.6,"ดี",IF(M40&gt;=0.5,"พอใช้","ปรับปรุง"))))</f>
        <v>ดีเยี่ยม</v>
      </c>
      <c r="O40" s="46" t="str">
        <f t="shared" si="4"/>
        <v>บรรลุ</v>
      </c>
    </row>
    <row r="41" spans="1:15" ht="37.5">
      <c r="A41" s="39"/>
      <c r="B41" s="178" t="s">
        <v>38</v>
      </c>
      <c r="C41" s="100">
        <v>3</v>
      </c>
      <c r="D41" s="34">
        <v>100</v>
      </c>
      <c r="E41" s="52"/>
      <c r="F41" s="52"/>
      <c r="G41" s="52"/>
      <c r="H41" s="52">
        <v>3</v>
      </c>
      <c r="I41" s="52"/>
      <c r="J41" s="101">
        <f t="shared" si="5"/>
        <v>3</v>
      </c>
      <c r="K41" s="102">
        <f t="shared" si="6"/>
        <v>100</v>
      </c>
      <c r="L41" s="46">
        <v>1</v>
      </c>
      <c r="M41" s="53">
        <f t="shared" si="7"/>
        <v>1</v>
      </c>
      <c r="N41" s="46" t="str">
        <f>IF(M41&gt;=0.9,"ดีเยี่ยม",IF(M41&gt;=0.75,"ดีมาก",IF(M41&gt;=0.6,"ดี",IF(M41&gt;=0.5,"พอใช้","ปรับปรุง"))))</f>
        <v>ดีเยี่ยม</v>
      </c>
      <c r="O41" s="46" t="str">
        <f t="shared" si="4"/>
        <v>บรรลุ</v>
      </c>
    </row>
    <row r="42" spans="1:15" ht="37.5">
      <c r="A42" s="39"/>
      <c r="B42" s="178" t="s">
        <v>39</v>
      </c>
      <c r="C42" s="100">
        <v>3</v>
      </c>
      <c r="D42" s="34">
        <v>100</v>
      </c>
      <c r="E42" s="52"/>
      <c r="F42" s="52"/>
      <c r="G42" s="52"/>
      <c r="H42" s="52">
        <v>3</v>
      </c>
      <c r="I42" s="52"/>
      <c r="J42" s="101">
        <f t="shared" si="5"/>
        <v>3</v>
      </c>
      <c r="K42" s="102">
        <f t="shared" si="6"/>
        <v>100</v>
      </c>
      <c r="L42" s="46">
        <v>2</v>
      </c>
      <c r="M42" s="53">
        <f t="shared" si="7"/>
        <v>2</v>
      </c>
      <c r="N42" s="46" t="str">
        <f>IF(M42&gt;=1.8,"ดีเยี่ยม",IF(M42&gt;=1.5,"ดีมาก",IF(M42&gt;=1.2,"ดี",IF(M42&gt;=1,"พอใช้","ปรับปรุง"))))</f>
        <v>ดีเยี่ยม</v>
      </c>
      <c r="O42" s="46" t="str">
        <f t="shared" si="4"/>
        <v>บรรลุ</v>
      </c>
    </row>
    <row r="43" spans="1:15" ht="37.5">
      <c r="A43" s="39"/>
      <c r="B43" s="178" t="s">
        <v>40</v>
      </c>
      <c r="C43" s="100">
        <v>3</v>
      </c>
      <c r="D43" s="34">
        <v>100</v>
      </c>
      <c r="E43" s="52"/>
      <c r="F43" s="52"/>
      <c r="G43" s="52"/>
      <c r="H43" s="52">
        <v>3</v>
      </c>
      <c r="I43" s="52"/>
      <c r="J43" s="101">
        <f t="shared" si="5"/>
        <v>3</v>
      </c>
      <c r="K43" s="102">
        <f t="shared" si="6"/>
        <v>100</v>
      </c>
      <c r="L43" s="46">
        <v>1</v>
      </c>
      <c r="M43" s="53">
        <f t="shared" si="7"/>
        <v>1</v>
      </c>
      <c r="N43" s="46" t="str">
        <f aca="true" t="shared" si="8" ref="N43:N48">IF(M43&gt;=0.9,"ดีเยี่ยม",IF(M43&gt;=0.75,"ดีมาก",IF(M43&gt;=0.6,"ดี",IF(M43&gt;=0.5,"พอใช้","ปรับปรุง"))))</f>
        <v>ดีเยี่ยม</v>
      </c>
      <c r="O43" s="46" t="str">
        <f t="shared" si="4"/>
        <v>บรรลุ</v>
      </c>
    </row>
    <row r="44" spans="1:15" ht="37.5">
      <c r="A44" s="39"/>
      <c r="B44" s="178" t="s">
        <v>41</v>
      </c>
      <c r="C44" s="100">
        <v>3</v>
      </c>
      <c r="D44" s="34">
        <v>100</v>
      </c>
      <c r="E44" s="52"/>
      <c r="F44" s="52"/>
      <c r="G44" s="52"/>
      <c r="H44" s="52">
        <v>3</v>
      </c>
      <c r="I44" s="52"/>
      <c r="J44" s="101">
        <f t="shared" si="5"/>
        <v>3</v>
      </c>
      <c r="K44" s="102">
        <f t="shared" si="6"/>
        <v>100</v>
      </c>
      <c r="L44" s="46">
        <v>1</v>
      </c>
      <c r="M44" s="53">
        <f t="shared" si="7"/>
        <v>1</v>
      </c>
      <c r="N44" s="46" t="str">
        <f t="shared" si="8"/>
        <v>ดีเยี่ยม</v>
      </c>
      <c r="O44" s="46" t="str">
        <f t="shared" si="4"/>
        <v>บรรลุ</v>
      </c>
    </row>
    <row r="45" spans="1:15" ht="37.5">
      <c r="A45" s="39"/>
      <c r="B45" s="178" t="s">
        <v>42</v>
      </c>
      <c r="C45" s="100">
        <v>3</v>
      </c>
      <c r="D45" s="34">
        <v>100</v>
      </c>
      <c r="E45" s="52"/>
      <c r="F45" s="52"/>
      <c r="G45" s="52"/>
      <c r="H45" s="52"/>
      <c r="I45" s="52">
        <v>3</v>
      </c>
      <c r="J45" s="101">
        <f t="shared" si="5"/>
        <v>3</v>
      </c>
      <c r="K45" s="102">
        <f t="shared" si="6"/>
        <v>100</v>
      </c>
      <c r="L45" s="46">
        <v>1</v>
      </c>
      <c r="M45" s="53">
        <f t="shared" si="7"/>
        <v>1</v>
      </c>
      <c r="N45" s="46" t="str">
        <f t="shared" si="8"/>
        <v>ดีเยี่ยม</v>
      </c>
      <c r="O45" s="46" t="str">
        <f t="shared" si="4"/>
        <v>บรรลุ</v>
      </c>
    </row>
    <row r="46" spans="1:15" ht="37.5">
      <c r="A46" s="39"/>
      <c r="B46" s="178" t="s">
        <v>43</v>
      </c>
      <c r="C46" s="100">
        <v>3</v>
      </c>
      <c r="D46" s="34">
        <v>100</v>
      </c>
      <c r="E46" s="52"/>
      <c r="F46" s="52"/>
      <c r="G46" s="52"/>
      <c r="H46" s="52">
        <v>3</v>
      </c>
      <c r="I46" s="52"/>
      <c r="J46" s="101">
        <f t="shared" si="5"/>
        <v>3</v>
      </c>
      <c r="K46" s="102">
        <f t="shared" si="6"/>
        <v>100</v>
      </c>
      <c r="L46" s="46">
        <v>1</v>
      </c>
      <c r="M46" s="53">
        <f t="shared" si="7"/>
        <v>1</v>
      </c>
      <c r="N46" s="46" t="str">
        <f t="shared" si="8"/>
        <v>ดีเยี่ยม</v>
      </c>
      <c r="O46" s="46" t="str">
        <f t="shared" si="4"/>
        <v>บรรลุ</v>
      </c>
    </row>
    <row r="47" spans="1:15" ht="37.5">
      <c r="A47" s="39"/>
      <c r="B47" s="178" t="s">
        <v>44</v>
      </c>
      <c r="C47" s="100">
        <v>3</v>
      </c>
      <c r="D47" s="34">
        <v>100</v>
      </c>
      <c r="E47" s="52"/>
      <c r="F47" s="52"/>
      <c r="G47" s="52"/>
      <c r="H47" s="52"/>
      <c r="I47" s="52">
        <v>3</v>
      </c>
      <c r="J47" s="101">
        <f t="shared" si="5"/>
        <v>3</v>
      </c>
      <c r="K47" s="102">
        <f t="shared" si="6"/>
        <v>100</v>
      </c>
      <c r="L47" s="46">
        <v>1</v>
      </c>
      <c r="M47" s="53">
        <f t="shared" si="7"/>
        <v>1</v>
      </c>
      <c r="N47" s="46" t="str">
        <f t="shared" si="8"/>
        <v>ดีเยี่ยม</v>
      </c>
      <c r="O47" s="46" t="str">
        <f t="shared" si="4"/>
        <v>บรรลุ</v>
      </c>
    </row>
    <row r="48" spans="1:15" ht="37.5">
      <c r="A48" s="39"/>
      <c r="B48" s="178" t="s">
        <v>45</v>
      </c>
      <c r="C48" s="100">
        <v>3</v>
      </c>
      <c r="D48" s="34">
        <v>100</v>
      </c>
      <c r="E48" s="52"/>
      <c r="F48" s="52"/>
      <c r="G48" s="52"/>
      <c r="H48" s="52"/>
      <c r="I48" s="52">
        <v>3</v>
      </c>
      <c r="J48" s="101">
        <f t="shared" si="5"/>
        <v>3</v>
      </c>
      <c r="K48" s="102">
        <f t="shared" si="6"/>
        <v>100</v>
      </c>
      <c r="L48" s="46">
        <v>1</v>
      </c>
      <c r="M48" s="53">
        <f t="shared" si="7"/>
        <v>1</v>
      </c>
      <c r="N48" s="46" t="str">
        <f t="shared" si="8"/>
        <v>ดีเยี่ยม</v>
      </c>
      <c r="O48" s="46" t="str">
        <f t="shared" si="4"/>
        <v>บรรลุ</v>
      </c>
    </row>
    <row r="49" spans="1:15" ht="37.5">
      <c r="A49" s="43">
        <v>8</v>
      </c>
      <c r="B49" s="182" t="s">
        <v>46</v>
      </c>
      <c r="C49" s="33"/>
      <c r="D49" s="148"/>
      <c r="E49" s="35"/>
      <c r="F49" s="35"/>
      <c r="G49" s="35"/>
      <c r="H49" s="35"/>
      <c r="I49" s="35"/>
      <c r="J49" s="35"/>
      <c r="K49" s="33"/>
      <c r="L49" s="43">
        <f>L50+L51+L52+L53+L54+L55</f>
        <v>10</v>
      </c>
      <c r="M49" s="43">
        <f>M50+M51+M52+M53+M54+M55</f>
        <v>7</v>
      </c>
      <c r="N49" s="47" t="str">
        <f>IF(M49&gt;=9,"ดีเยี่ยม",IF(M49&gt;=7.5,"ดีมาก",IF(M49&gt;=6,"ดี",IF(M49&gt;=5,"พอใช้","ปรับปรุง"))))</f>
        <v>ดี</v>
      </c>
      <c r="O49" s="149"/>
    </row>
    <row r="50" spans="1:15" ht="37.5">
      <c r="A50" s="39"/>
      <c r="B50" s="183" t="s">
        <v>47</v>
      </c>
      <c r="C50" s="100">
        <v>1</v>
      </c>
      <c r="D50" s="34">
        <v>4</v>
      </c>
      <c r="E50" s="52" t="s">
        <v>148</v>
      </c>
      <c r="F50" s="52"/>
      <c r="G50" s="52">
        <v>1</v>
      </c>
      <c r="H50" s="52" t="s">
        <v>148</v>
      </c>
      <c r="I50" s="52" t="s">
        <v>148</v>
      </c>
      <c r="J50" s="110" t="s">
        <v>148</v>
      </c>
      <c r="K50" s="46" t="str">
        <f aca="true" t="shared" si="9" ref="K50:K55">IF(E50=1,"1",IF(F50=1,"2",IF(G50=1,"3",IF(H50=1,"4","5"))))</f>
        <v>3</v>
      </c>
      <c r="L50" s="54">
        <v>1</v>
      </c>
      <c r="M50" s="103">
        <f aca="true" t="shared" si="10" ref="M50:M55">(L50*K50)/5</f>
        <v>0.6</v>
      </c>
      <c r="N50" s="46" t="str">
        <f>IF(M50&gt;=0.9,"ดีเยี่ยม",IF(M50&gt;=0.75,"ดีมาก",IF(M50&gt;=0.6,"ดี",IF(M50&gt;=0.5,"พอใช้","ปรับปรุง"))))</f>
        <v>ดี</v>
      </c>
      <c r="O50" s="46" t="str">
        <f t="shared" si="4"/>
        <v>บรรลุ</v>
      </c>
    </row>
    <row r="51" spans="1:15" ht="56.25">
      <c r="A51" s="39"/>
      <c r="B51" s="183" t="s">
        <v>48</v>
      </c>
      <c r="C51" s="100">
        <v>1</v>
      </c>
      <c r="D51" s="34">
        <v>4</v>
      </c>
      <c r="E51" s="52" t="s">
        <v>148</v>
      </c>
      <c r="F51" s="52" t="s">
        <v>148</v>
      </c>
      <c r="G51" s="52">
        <v>1</v>
      </c>
      <c r="H51" s="52" t="s">
        <v>148</v>
      </c>
      <c r="I51" s="52" t="s">
        <v>148</v>
      </c>
      <c r="J51" s="110" t="s">
        <v>148</v>
      </c>
      <c r="K51" s="46" t="str">
        <f t="shared" si="9"/>
        <v>3</v>
      </c>
      <c r="L51" s="54">
        <v>2</v>
      </c>
      <c r="M51" s="103">
        <f t="shared" si="10"/>
        <v>1.2</v>
      </c>
      <c r="N51" s="46" t="str">
        <f>IF(M51&gt;=1.61,"ดีเยี่ยม",IF(M51&gt;=1.21,"ดีมาก",IF(M51&gt;=0.81,"ดี",IF(M51&gt;=0.41,"พอใช้","ปรับปรุง"))))</f>
        <v>ดี</v>
      </c>
      <c r="O51" s="46" t="str">
        <f t="shared" si="4"/>
        <v>บรรลุ</v>
      </c>
    </row>
    <row r="52" spans="1:15" ht="37.5">
      <c r="A52" s="39"/>
      <c r="B52" s="183" t="s">
        <v>49</v>
      </c>
      <c r="C52" s="100">
        <v>1</v>
      </c>
      <c r="D52" s="34">
        <v>5</v>
      </c>
      <c r="E52" s="52" t="s">
        <v>148</v>
      </c>
      <c r="F52" s="52" t="s">
        <v>148</v>
      </c>
      <c r="G52" s="52" t="s">
        <v>148</v>
      </c>
      <c r="H52" s="52">
        <v>1</v>
      </c>
      <c r="I52" s="52"/>
      <c r="J52" s="110" t="s">
        <v>148</v>
      </c>
      <c r="K52" s="46" t="str">
        <f t="shared" si="9"/>
        <v>4</v>
      </c>
      <c r="L52" s="54">
        <v>2</v>
      </c>
      <c r="M52" s="103">
        <f t="shared" si="10"/>
        <v>1.6</v>
      </c>
      <c r="N52" s="46" t="str">
        <f>IF(M52&gt;=1.61,"ดีเยี่ยม",IF(M52&gt;=1.21,"ดีมาก",IF(M52&gt;=0.81,"ดี",IF(M52&gt;=0.41,"พอใช้","ปรับปรุง"))))</f>
        <v>ดีมาก</v>
      </c>
      <c r="O52" s="46" t="str">
        <f t="shared" si="4"/>
        <v>บรรลุ</v>
      </c>
    </row>
    <row r="53" spans="1:15" ht="37.5">
      <c r="A53" s="39"/>
      <c r="B53" s="183" t="s">
        <v>50</v>
      </c>
      <c r="C53" s="100">
        <v>1</v>
      </c>
      <c r="D53" s="34">
        <v>4</v>
      </c>
      <c r="E53" s="52"/>
      <c r="F53" s="52" t="s">
        <v>148</v>
      </c>
      <c r="G53" s="52">
        <v>1</v>
      </c>
      <c r="H53" s="52" t="s">
        <v>148</v>
      </c>
      <c r="I53" s="52" t="s">
        <v>148</v>
      </c>
      <c r="J53" s="110" t="s">
        <v>148</v>
      </c>
      <c r="K53" s="46" t="str">
        <f t="shared" si="9"/>
        <v>3</v>
      </c>
      <c r="L53" s="54">
        <v>2</v>
      </c>
      <c r="M53" s="103">
        <f t="shared" si="10"/>
        <v>1.2</v>
      </c>
      <c r="N53" s="46" t="str">
        <f>IF(M53&gt;=1.61,"ดีเยี่ยม",IF(M53&gt;=1.21,"ดีมาก",IF(M53&gt;=0.81,"ดี",IF(M53&gt;=0.41,"พอใช้","ปรับปรุง"))))</f>
        <v>ดี</v>
      </c>
      <c r="O53" s="46" t="str">
        <f t="shared" si="4"/>
        <v>บรรลุ</v>
      </c>
    </row>
    <row r="54" spans="1:15" ht="37.5">
      <c r="A54" s="39"/>
      <c r="B54" s="183" t="s">
        <v>51</v>
      </c>
      <c r="C54" s="100">
        <v>1</v>
      </c>
      <c r="D54" s="34">
        <v>5</v>
      </c>
      <c r="E54" s="52" t="s">
        <v>148</v>
      </c>
      <c r="F54" s="52" t="s">
        <v>148</v>
      </c>
      <c r="G54" s="52" t="s">
        <v>148</v>
      </c>
      <c r="H54" s="52">
        <v>1</v>
      </c>
      <c r="I54" s="52"/>
      <c r="J54" s="110" t="s">
        <v>148</v>
      </c>
      <c r="K54" s="46" t="str">
        <f t="shared" si="9"/>
        <v>4</v>
      </c>
      <c r="L54" s="54">
        <v>1</v>
      </c>
      <c r="M54" s="103">
        <f t="shared" si="10"/>
        <v>0.8</v>
      </c>
      <c r="N54" s="46" t="str">
        <f>IF(M54&gt;=1,"ดีเยี่ยม",IF(M54&gt;=0.8,"ดีมาก",IF(M54&gt;=0.7,"ดี",IF(M54&gt;=0.6,"พอใช้","ปรับปรุง"))))</f>
        <v>ดีมาก</v>
      </c>
      <c r="O54" s="46" t="str">
        <f t="shared" si="4"/>
        <v>บรรลุ</v>
      </c>
    </row>
    <row r="55" spans="1:15" ht="37.5">
      <c r="A55" s="39"/>
      <c r="B55" s="183" t="s">
        <v>52</v>
      </c>
      <c r="C55" s="100">
        <v>1</v>
      </c>
      <c r="D55" s="34">
        <v>4</v>
      </c>
      <c r="E55" s="52" t="s">
        <v>148</v>
      </c>
      <c r="F55" s="52"/>
      <c r="G55" s="52"/>
      <c r="H55" s="52">
        <v>1</v>
      </c>
      <c r="I55" s="52" t="s">
        <v>148</v>
      </c>
      <c r="J55" s="110" t="s">
        <v>148</v>
      </c>
      <c r="K55" s="46" t="str">
        <f t="shared" si="9"/>
        <v>4</v>
      </c>
      <c r="L55" s="54">
        <v>2</v>
      </c>
      <c r="M55" s="103">
        <f t="shared" si="10"/>
        <v>1.6</v>
      </c>
      <c r="N55" s="46" t="str">
        <f>IF(M55&gt;=1.61,"ดีเยี่ยม",IF(M55&gt;=1.21,"ดีมาก",IF(M55&gt;=0.81,"ดี",IF(M55&gt;=0.41,"พอใช้","ปรับปรุง"))))</f>
        <v>ดีมาก</v>
      </c>
      <c r="O55" s="46" t="str">
        <f t="shared" si="4"/>
        <v>บรรลุ</v>
      </c>
    </row>
    <row r="56" spans="1:15" ht="37.5">
      <c r="A56" s="43">
        <v>9</v>
      </c>
      <c r="B56" s="177" t="s">
        <v>53</v>
      </c>
      <c r="C56" s="33"/>
      <c r="D56" s="148"/>
      <c r="E56" s="35"/>
      <c r="F56" s="35"/>
      <c r="G56" s="35"/>
      <c r="H56" s="35"/>
      <c r="I56" s="35"/>
      <c r="J56" s="35"/>
      <c r="K56" s="33"/>
      <c r="L56" s="47">
        <f>L57+L58+L59</f>
        <v>5</v>
      </c>
      <c r="M56" s="47">
        <f>M57+M58+M59</f>
        <v>3</v>
      </c>
      <c r="N56" s="47" t="str">
        <f>IF(M56&gt;=4.5,"ดีเยี่ยม",IF(M56&gt;=3.75,"ดีมาก",IF(M56&gt;=3,"ดี",IF(M56&gt;=2.5,"พอใช้","ปรับปรุง"))))</f>
        <v>ดี</v>
      </c>
      <c r="O56" s="149"/>
    </row>
    <row r="57" spans="1:15" ht="37.5">
      <c r="A57" s="39"/>
      <c r="B57" s="178" t="s">
        <v>54</v>
      </c>
      <c r="C57" s="100">
        <v>1</v>
      </c>
      <c r="D57" s="34">
        <v>5</v>
      </c>
      <c r="E57" s="52" t="s">
        <v>148</v>
      </c>
      <c r="F57" s="52" t="s">
        <v>148</v>
      </c>
      <c r="G57" s="52">
        <v>1</v>
      </c>
      <c r="H57" s="52" t="s">
        <v>148</v>
      </c>
      <c r="I57" s="52"/>
      <c r="J57" s="110" t="s">
        <v>148</v>
      </c>
      <c r="K57" s="46" t="str">
        <f>IF(E57=1,"1",IF(F57=1,"2",IF(G57=1,"3",IF(H57=1,"4","5"))))</f>
        <v>3</v>
      </c>
      <c r="L57" s="54">
        <v>2</v>
      </c>
      <c r="M57" s="103">
        <f>(L57*K57)/5</f>
        <v>1.2</v>
      </c>
      <c r="N57" s="46" t="str">
        <f>IF(M57&gt;=1.61,"ดีเยี่ยม",IF(M57&gt;=1.21,"ดีมาก",IF(M57&gt;=0.81,"ดี",IF(M57&gt;=0.41,"พอใช้","ปรับปรุง"))))</f>
        <v>ดี</v>
      </c>
      <c r="O57" s="46" t="str">
        <f t="shared" si="4"/>
        <v>บรรลุ</v>
      </c>
    </row>
    <row r="58" spans="1:15" ht="37.5">
      <c r="A58" s="39"/>
      <c r="B58" s="178" t="s">
        <v>55</v>
      </c>
      <c r="C58" s="100">
        <v>1</v>
      </c>
      <c r="D58" s="34">
        <v>4</v>
      </c>
      <c r="E58" s="52"/>
      <c r="F58" s="52" t="s">
        <v>148</v>
      </c>
      <c r="G58" s="52">
        <v>1</v>
      </c>
      <c r="H58" s="52" t="s">
        <v>148</v>
      </c>
      <c r="I58" s="52" t="s">
        <v>148</v>
      </c>
      <c r="J58" s="110" t="s">
        <v>148</v>
      </c>
      <c r="K58" s="46" t="str">
        <f>IF(E58=1,"1",IF(F58=1,"2",IF(G58=1,"3",IF(H58=1,"4","5"))))</f>
        <v>3</v>
      </c>
      <c r="L58" s="54">
        <v>1</v>
      </c>
      <c r="M58" s="103">
        <f>(L58*K58)/5</f>
        <v>0.6</v>
      </c>
      <c r="N58" s="46" t="str">
        <f>IF(M58&gt;=1,"ดีเยี่ยม",IF(M58&gt;=0.8,"ดีมาก",IF(M58&gt;=0.7,"ดี",IF(M58&gt;=0.6,"พอใช้","ปรับปรุง"))))</f>
        <v>พอใช้</v>
      </c>
      <c r="O58" s="46" t="str">
        <f t="shared" si="4"/>
        <v>บรรลุ</v>
      </c>
    </row>
    <row r="59" spans="1:15" ht="37.5">
      <c r="A59" s="39"/>
      <c r="B59" s="178" t="s">
        <v>56</v>
      </c>
      <c r="C59" s="100">
        <v>1</v>
      </c>
      <c r="D59" s="34">
        <v>5</v>
      </c>
      <c r="E59" s="52" t="s">
        <v>148</v>
      </c>
      <c r="F59" s="52" t="s">
        <v>148</v>
      </c>
      <c r="G59" s="52">
        <v>1</v>
      </c>
      <c r="H59" s="52"/>
      <c r="I59" s="52" t="s">
        <v>148</v>
      </c>
      <c r="J59" s="110" t="s">
        <v>148</v>
      </c>
      <c r="K59" s="46" t="str">
        <f>IF(E59=1,"1",IF(F59=1,"2",IF(G59=1,"3",IF(H59=1,"4","5"))))</f>
        <v>3</v>
      </c>
      <c r="L59" s="54">
        <v>2</v>
      </c>
      <c r="M59" s="103">
        <f>(L59*K59)/5</f>
        <v>1.2</v>
      </c>
      <c r="N59" s="46" t="str">
        <f>IF(M59&gt;=1.61,"ดีเยี่ยม",IF(M59&gt;=1.21,"ดีมาก",IF(M59&gt;=0.81,"ดี",IF(M59&gt;=0.41,"พอใช้","ปรับปรุง"))))</f>
        <v>ดี</v>
      </c>
      <c r="O59" s="46" t="str">
        <f t="shared" si="4"/>
        <v>บรรลุ</v>
      </c>
    </row>
    <row r="60" spans="1:15" ht="37.5">
      <c r="A60" s="43">
        <v>10</v>
      </c>
      <c r="B60" s="177" t="s">
        <v>57</v>
      </c>
      <c r="C60" s="33"/>
      <c r="D60" s="148"/>
      <c r="E60" s="35"/>
      <c r="F60" s="35"/>
      <c r="G60" s="35"/>
      <c r="H60" s="35"/>
      <c r="I60" s="35"/>
      <c r="J60" s="35"/>
      <c r="K60" s="33"/>
      <c r="L60" s="50">
        <f>L61+L62+L63+L64+L65+L66</f>
        <v>10</v>
      </c>
      <c r="M60" s="50">
        <f>M61+M62+M63+M64+M65+M66</f>
        <v>6</v>
      </c>
      <c r="N60" s="47" t="str">
        <f>IF(M60&gt;=9,"ดีเยี่ยม",IF(M60&gt;=7.5,"ดีมาก",IF(M60&gt;=6,"ดี",IF(M60&gt;=5,"พอใช้","ปรับปรุง"))))</f>
        <v>ดี</v>
      </c>
      <c r="O60" s="149"/>
    </row>
    <row r="61" spans="1:15" ht="18.75">
      <c r="A61" s="39"/>
      <c r="B61" s="178" t="s">
        <v>58</v>
      </c>
      <c r="C61" s="100">
        <v>1</v>
      </c>
      <c r="D61" s="34">
        <v>5</v>
      </c>
      <c r="E61" s="52" t="s">
        <v>148</v>
      </c>
      <c r="F61" s="52" t="s">
        <v>148</v>
      </c>
      <c r="G61" s="52">
        <v>1</v>
      </c>
      <c r="H61" s="52"/>
      <c r="I61" s="52"/>
      <c r="J61" s="110" t="s">
        <v>148</v>
      </c>
      <c r="K61" s="46" t="str">
        <f aca="true" t="shared" si="11" ref="K61:K66">IF(E61=1,"1",IF(F61=1,"2",IF(G61=1,"3",IF(H61=1,"4","5"))))</f>
        <v>3</v>
      </c>
      <c r="L61" s="54">
        <v>2</v>
      </c>
      <c r="M61" s="103">
        <f aca="true" t="shared" si="12" ref="M61:M66">(L61*K61)/5</f>
        <v>1.2</v>
      </c>
      <c r="N61" s="46" t="str">
        <f>IF(M61&gt;=1.61,"ดีเยี่ยม",IF(M61&gt;=1.21,"ดีมาก",IF(M61&gt;=0.81,"ดี",IF(M61&gt;=0.41,"พอใช้","ปรับปรุง"))))</f>
        <v>ดี</v>
      </c>
      <c r="O61" s="46" t="str">
        <f t="shared" si="4"/>
        <v>บรรลุ</v>
      </c>
    </row>
    <row r="62" spans="1:15" ht="37.5">
      <c r="A62" s="39"/>
      <c r="B62" s="178" t="s">
        <v>59</v>
      </c>
      <c r="C62" s="100">
        <v>1</v>
      </c>
      <c r="D62" s="34">
        <v>4</v>
      </c>
      <c r="E62" s="52" t="s">
        <v>148</v>
      </c>
      <c r="F62" s="52" t="s">
        <v>148</v>
      </c>
      <c r="G62" s="52">
        <v>1</v>
      </c>
      <c r="H62" s="52" t="s">
        <v>148</v>
      </c>
      <c r="I62" s="52" t="s">
        <v>148</v>
      </c>
      <c r="J62" s="110" t="s">
        <v>148</v>
      </c>
      <c r="K62" s="46" t="str">
        <f t="shared" si="11"/>
        <v>3</v>
      </c>
      <c r="L62" s="54">
        <v>2</v>
      </c>
      <c r="M62" s="103">
        <f t="shared" si="12"/>
        <v>1.2</v>
      </c>
      <c r="N62" s="46" t="str">
        <f>IF(M62&gt;=1.61,"ดีเยี่ยม",IF(M62&gt;=1.21,"ดีมาก",IF(M62&gt;=0.81,"ดี",IF(M62&gt;=0.41,"พอใช้","ปรับปรุง"))))</f>
        <v>ดี</v>
      </c>
      <c r="O62" s="46" t="str">
        <f t="shared" si="4"/>
        <v>บรรลุ</v>
      </c>
    </row>
    <row r="63" spans="1:15" ht="37.5">
      <c r="A63" s="39"/>
      <c r="B63" s="178" t="s">
        <v>60</v>
      </c>
      <c r="C63" s="100">
        <v>1</v>
      </c>
      <c r="D63" s="34">
        <v>4</v>
      </c>
      <c r="E63" s="52" t="s">
        <v>148</v>
      </c>
      <c r="F63" s="52"/>
      <c r="G63" s="52">
        <v>1</v>
      </c>
      <c r="H63" s="52" t="s">
        <v>148</v>
      </c>
      <c r="I63" s="52" t="s">
        <v>148</v>
      </c>
      <c r="J63" s="110" t="s">
        <v>148</v>
      </c>
      <c r="K63" s="46" t="str">
        <f t="shared" si="11"/>
        <v>3</v>
      </c>
      <c r="L63" s="54">
        <v>1</v>
      </c>
      <c r="M63" s="103">
        <f t="shared" si="12"/>
        <v>0.6</v>
      </c>
      <c r="N63" s="46" t="str">
        <f>IF(M63&gt;=1,"ดีเยี่ยม",IF(M63&gt;=0.8,"ดีมาก",IF(M63&gt;=0.7,"ดี",IF(M63&gt;=0.6,"พอใช้","ปรับปรุง"))))</f>
        <v>พอใช้</v>
      </c>
      <c r="O63" s="46" t="str">
        <f t="shared" si="4"/>
        <v>บรรลุ</v>
      </c>
    </row>
    <row r="64" spans="1:15" ht="37.5">
      <c r="A64" s="39"/>
      <c r="B64" s="178" t="s">
        <v>61</v>
      </c>
      <c r="C64" s="100">
        <v>1</v>
      </c>
      <c r="D64" s="34">
        <v>5</v>
      </c>
      <c r="E64" s="52" t="s">
        <v>148</v>
      </c>
      <c r="F64" s="52" t="s">
        <v>148</v>
      </c>
      <c r="G64" s="52">
        <v>1</v>
      </c>
      <c r="H64" s="52"/>
      <c r="I64" s="52" t="s">
        <v>148</v>
      </c>
      <c r="J64" s="110" t="s">
        <v>148</v>
      </c>
      <c r="K64" s="46" t="str">
        <f t="shared" si="11"/>
        <v>3</v>
      </c>
      <c r="L64" s="54">
        <v>1</v>
      </c>
      <c r="M64" s="103">
        <f t="shared" si="12"/>
        <v>0.6</v>
      </c>
      <c r="N64" s="46" t="str">
        <f>IF(M64&gt;=1,"ดีเยี่ยม",IF(M64&gt;=0.8,"ดีมาก",IF(M64&gt;=0.7,"ดี",IF(M64&gt;=0.6,"พอใช้","ปรับปรุง"))))</f>
        <v>พอใช้</v>
      </c>
      <c r="O64" s="46" t="str">
        <f t="shared" si="4"/>
        <v>บรรลุ</v>
      </c>
    </row>
    <row r="65" spans="1:15" ht="37.5">
      <c r="A65" s="39"/>
      <c r="B65" s="178" t="s">
        <v>62</v>
      </c>
      <c r="C65" s="100">
        <v>1</v>
      </c>
      <c r="D65" s="34">
        <v>4</v>
      </c>
      <c r="E65" s="52" t="s">
        <v>148</v>
      </c>
      <c r="F65" s="52"/>
      <c r="G65" s="52">
        <v>1</v>
      </c>
      <c r="H65" s="52" t="s">
        <v>148</v>
      </c>
      <c r="I65" s="52" t="s">
        <v>148</v>
      </c>
      <c r="J65" s="110" t="s">
        <v>148</v>
      </c>
      <c r="K65" s="46" t="str">
        <f t="shared" si="11"/>
        <v>3</v>
      </c>
      <c r="L65" s="54">
        <v>2</v>
      </c>
      <c r="M65" s="103">
        <f t="shared" si="12"/>
        <v>1.2</v>
      </c>
      <c r="N65" s="46" t="str">
        <f>IF(M65&gt;=1.61,"ดีเยี่ยม",IF(M65&gt;=1.21,"ดีมาก",IF(M65&gt;=0.81,"ดี",IF(M65&gt;=0.41,"พอใช้","ปรับปรุง"))))</f>
        <v>ดี</v>
      </c>
      <c r="O65" s="46" t="str">
        <f t="shared" si="4"/>
        <v>บรรลุ</v>
      </c>
    </row>
    <row r="66" spans="1:15" ht="37.5">
      <c r="A66" s="39"/>
      <c r="B66" s="178" t="s">
        <v>63</v>
      </c>
      <c r="C66" s="100">
        <v>1</v>
      </c>
      <c r="D66" s="34">
        <v>4</v>
      </c>
      <c r="E66" s="52" t="s">
        <v>148</v>
      </c>
      <c r="F66" s="52" t="s">
        <v>148</v>
      </c>
      <c r="G66" s="52">
        <v>1</v>
      </c>
      <c r="H66" s="52" t="s">
        <v>148</v>
      </c>
      <c r="I66" s="52" t="s">
        <v>148</v>
      </c>
      <c r="J66" s="110" t="s">
        <v>148</v>
      </c>
      <c r="K66" s="46" t="str">
        <f t="shared" si="11"/>
        <v>3</v>
      </c>
      <c r="L66" s="54">
        <v>2</v>
      </c>
      <c r="M66" s="103">
        <f t="shared" si="12"/>
        <v>1.2</v>
      </c>
      <c r="N66" s="46" t="str">
        <f>IF(M66&gt;=1.61,"ดีเยี่ยม",IF(M66&gt;=1.21,"ดีมาก",IF(M66&gt;=0.81,"ดี",IF(M66&gt;=0.41,"พอใช้","ปรับปรุง"))))</f>
        <v>ดี</v>
      </c>
      <c r="O66" s="46" t="str">
        <f t="shared" si="4"/>
        <v>บรรลุ</v>
      </c>
    </row>
    <row r="67" spans="1:15" ht="37.5">
      <c r="A67" s="43">
        <v>11</v>
      </c>
      <c r="B67" s="177" t="s">
        <v>64</v>
      </c>
      <c r="C67" s="33"/>
      <c r="D67" s="148"/>
      <c r="E67" s="35"/>
      <c r="F67" s="35"/>
      <c r="G67" s="35"/>
      <c r="H67" s="35"/>
      <c r="I67" s="35"/>
      <c r="J67" s="35"/>
      <c r="K67" s="33"/>
      <c r="L67" s="47">
        <f>L68+L69++L70</f>
        <v>10</v>
      </c>
      <c r="M67" s="47">
        <f>M68+M69+M70</f>
        <v>6.6</v>
      </c>
      <c r="N67" s="47" t="str">
        <f>IF(M67&gt;=9,"ดีเยี่ยม",IF(M67&gt;=7.5,"ดีมาก",IF(M67&gt;=6,"ดี",IF(M67&gt;=5,"พอใช้","ปรับปรุง"))))</f>
        <v>ดี</v>
      </c>
      <c r="O67" s="149"/>
    </row>
    <row r="68" spans="1:15" ht="56.25">
      <c r="A68" s="39"/>
      <c r="B68" s="178" t="s">
        <v>65</v>
      </c>
      <c r="C68" s="100">
        <v>1</v>
      </c>
      <c r="D68" s="34">
        <v>5</v>
      </c>
      <c r="E68" s="52" t="s">
        <v>148</v>
      </c>
      <c r="F68" s="52"/>
      <c r="G68" s="52">
        <v>1</v>
      </c>
      <c r="H68" s="52" t="s">
        <v>148</v>
      </c>
      <c r="I68" s="52" t="s">
        <v>148</v>
      </c>
      <c r="J68" s="110" t="s">
        <v>148</v>
      </c>
      <c r="K68" s="46" t="str">
        <f>IF(E68=1,"1",IF(F68=1,"2",IF(G68=1,"3",IF(H68=1,"4","5"))))</f>
        <v>3</v>
      </c>
      <c r="L68" s="54">
        <v>4</v>
      </c>
      <c r="M68" s="103">
        <f>(L68*K68)/5</f>
        <v>2.4</v>
      </c>
      <c r="N68" s="46" t="str">
        <f>IF(M68&gt;=3.21,"ดีเยี่ยม",IF(M68&gt;=2.41,"ดีมาก",IF(M68&gt;=1.61,"ดี",IF(M68&gt;=0.81,"พอใช้","ปรับปรุง"))))</f>
        <v>ดี</v>
      </c>
      <c r="O68" s="46" t="str">
        <f t="shared" si="4"/>
        <v>บรรลุ</v>
      </c>
    </row>
    <row r="69" spans="1:15" ht="37.5">
      <c r="A69" s="39"/>
      <c r="B69" s="178" t="s">
        <v>66</v>
      </c>
      <c r="C69" s="100">
        <v>1</v>
      </c>
      <c r="D69" s="34">
        <v>4</v>
      </c>
      <c r="E69" s="52" t="s">
        <v>148</v>
      </c>
      <c r="F69" s="52" t="s">
        <v>148</v>
      </c>
      <c r="G69" s="52" t="s">
        <v>148</v>
      </c>
      <c r="H69" s="52">
        <v>1</v>
      </c>
      <c r="I69" s="52"/>
      <c r="J69" s="110" t="s">
        <v>148</v>
      </c>
      <c r="K69" s="46" t="str">
        <f>IF(E69=1,"1",IF(F69=1,"2",IF(G69=1,"3",IF(H69=1,"4","5"))))</f>
        <v>4</v>
      </c>
      <c r="L69" s="54">
        <v>3</v>
      </c>
      <c r="M69" s="103">
        <f>(L69*K69)/5</f>
        <v>2.4</v>
      </c>
      <c r="N69" s="46" t="str">
        <f>IF(M69&gt;=2.41,"ดีเยี่ยม",IF(M69&gt;=1.81,"ดีมาก",IF(M69&gt;=1.21,"ดี",IF(M69&gt;=0.61,"พอใช้","ปรับปรุง"))))</f>
        <v>ดีมาก</v>
      </c>
      <c r="O69" s="46" t="str">
        <f t="shared" si="4"/>
        <v>บรรลุ</v>
      </c>
    </row>
    <row r="70" spans="1:15" ht="37.5">
      <c r="A70" s="39"/>
      <c r="B70" s="178" t="s">
        <v>67</v>
      </c>
      <c r="C70" s="100">
        <v>1</v>
      </c>
      <c r="D70" s="34">
        <v>4</v>
      </c>
      <c r="E70" s="52" t="s">
        <v>148</v>
      </c>
      <c r="F70" s="52" t="s">
        <v>148</v>
      </c>
      <c r="G70" s="52">
        <v>1</v>
      </c>
      <c r="H70" s="52"/>
      <c r="I70" s="52" t="s">
        <v>148</v>
      </c>
      <c r="J70" s="110" t="s">
        <v>148</v>
      </c>
      <c r="K70" s="46" t="str">
        <f>IF(E70=1,"1",IF(F70=1,"2",IF(G70=1,"3",IF(H70=1,"4","5"))))</f>
        <v>3</v>
      </c>
      <c r="L70" s="54">
        <v>3</v>
      </c>
      <c r="M70" s="103">
        <f>(L70*K70)/5</f>
        <v>1.8</v>
      </c>
      <c r="N70" s="46" t="str">
        <f>IF(M70&gt;=2.41,"ดีเยี่ยม",IF(M70&gt;=1.81,"ดีมาก",IF(M70&gt;=1.21,"ดี",IF(M70&gt;=0.61,"พอใช้","ปรับปรุง"))))</f>
        <v>ดี</v>
      </c>
      <c r="O70" s="46" t="str">
        <f t="shared" si="4"/>
        <v>บรรลุ</v>
      </c>
    </row>
    <row r="71" spans="1:15" ht="37.5">
      <c r="A71" s="43">
        <v>12</v>
      </c>
      <c r="B71" s="177" t="s">
        <v>68</v>
      </c>
      <c r="C71" s="33"/>
      <c r="D71" s="148"/>
      <c r="E71" s="35"/>
      <c r="F71" s="35"/>
      <c r="G71" s="35"/>
      <c r="H71" s="35"/>
      <c r="I71" s="35"/>
      <c r="J71" s="35"/>
      <c r="K71" s="33"/>
      <c r="L71" s="47">
        <f>L72+L73+L74+L75+L76+L77</f>
        <v>5</v>
      </c>
      <c r="M71" s="47">
        <f>M72+M73+M74+M75+M76+M77</f>
        <v>3.5999999999999996</v>
      </c>
      <c r="N71" s="47" t="str">
        <f>IF(M71&gt;=4.5,"ดีเยี่ยม",IF(M71&gt;=3.75,"ดีมาก",IF(M71&gt;=3,"ดี",IF(M71&gt;=2.5,"พอใช้","ปรับปรุง"))))</f>
        <v>ดี</v>
      </c>
      <c r="O71" s="149"/>
    </row>
    <row r="72" spans="1:15" ht="18.75">
      <c r="A72" s="39"/>
      <c r="B72" s="178" t="s">
        <v>149</v>
      </c>
      <c r="C72" s="100">
        <v>1</v>
      </c>
      <c r="D72" s="34">
        <v>5</v>
      </c>
      <c r="E72" s="52" t="s">
        <v>148</v>
      </c>
      <c r="F72" s="52" t="s">
        <v>148</v>
      </c>
      <c r="G72" s="52" t="s">
        <v>148</v>
      </c>
      <c r="H72" s="52">
        <v>1</v>
      </c>
      <c r="I72" s="52"/>
      <c r="J72" s="110" t="s">
        <v>148</v>
      </c>
      <c r="K72" s="46" t="str">
        <f aca="true" t="shared" si="13" ref="K72:K77">IF(E72=1,"1",IF(F72=1,"2",IF(G72=1,"3",IF(H72=1,"4","5"))))</f>
        <v>4</v>
      </c>
      <c r="L72" s="54">
        <v>1</v>
      </c>
      <c r="M72" s="103">
        <f aca="true" t="shared" si="14" ref="M72:M77">(L72*K72)/5</f>
        <v>0.8</v>
      </c>
      <c r="N72" s="46" t="str">
        <f>IF(M72&gt;=1,"ดีเยี่ยม",IF(M72&gt;=0.8,"ดีมาก",IF(M72&gt;=0.7,"ดี",IF(M72&gt;=0.6,"พอใช้","ปรับปรุง"))))</f>
        <v>ดีมาก</v>
      </c>
      <c r="O72" s="46" t="str">
        <f aca="true" t="shared" si="15" ref="O72:O81">IF(K72&gt;=D72,"บรรลุ",IF(K72&lt;D72,"ไม่บรรลุ"))</f>
        <v>บรรลุ</v>
      </c>
    </row>
    <row r="73" spans="1:15" ht="56.25">
      <c r="A73" s="39"/>
      <c r="B73" s="178" t="s">
        <v>150</v>
      </c>
      <c r="C73" s="100">
        <v>1</v>
      </c>
      <c r="D73" s="34">
        <v>4</v>
      </c>
      <c r="E73" s="52"/>
      <c r="F73" s="52" t="s">
        <v>148</v>
      </c>
      <c r="G73" s="52">
        <v>1</v>
      </c>
      <c r="H73" s="52" t="s">
        <v>148</v>
      </c>
      <c r="I73" s="52" t="s">
        <v>148</v>
      </c>
      <c r="J73" s="110" t="s">
        <v>148</v>
      </c>
      <c r="K73" s="46" t="str">
        <f t="shared" si="13"/>
        <v>3</v>
      </c>
      <c r="L73" s="54">
        <v>1</v>
      </c>
      <c r="M73" s="103">
        <f t="shared" si="14"/>
        <v>0.6</v>
      </c>
      <c r="N73" s="46" t="str">
        <f>IF(M73&gt;=1,"ดีเยี่ยม",IF(M73&gt;=0.8,"ดีมาก",IF(M73&gt;=0.7,"ดี",IF(M73&gt;=0.6,"พอใช้","ปรับปรุง"))))</f>
        <v>พอใช้</v>
      </c>
      <c r="O73" s="46" t="str">
        <f t="shared" si="15"/>
        <v>บรรลุ</v>
      </c>
    </row>
    <row r="74" spans="1:15" ht="37.5">
      <c r="A74" s="39"/>
      <c r="B74" s="178" t="s">
        <v>69</v>
      </c>
      <c r="C74" s="100">
        <v>1</v>
      </c>
      <c r="D74" s="34">
        <v>5</v>
      </c>
      <c r="E74" s="52" t="s">
        <v>148</v>
      </c>
      <c r="F74" s="52" t="s">
        <v>148</v>
      </c>
      <c r="G74" s="52" t="s">
        <v>148</v>
      </c>
      <c r="H74" s="52">
        <v>1</v>
      </c>
      <c r="I74" s="52" t="s">
        <v>148</v>
      </c>
      <c r="J74" s="110" t="s">
        <v>148</v>
      </c>
      <c r="K74" s="46" t="str">
        <f t="shared" si="13"/>
        <v>4</v>
      </c>
      <c r="L74" s="54">
        <v>1</v>
      </c>
      <c r="M74" s="103">
        <f t="shared" si="14"/>
        <v>0.8</v>
      </c>
      <c r="N74" s="46" t="str">
        <f>IF(M74&gt;=1,"ดีเยี่ยม",IF(M74&gt;=0.8,"ดีมาก",IF(M74&gt;=0.7,"ดี",IF(M74&gt;=0.6,"พอใช้","ปรับปรุง"))))</f>
        <v>ดีมาก</v>
      </c>
      <c r="O74" s="46" t="str">
        <f t="shared" si="15"/>
        <v>บรรลุ</v>
      </c>
    </row>
    <row r="75" spans="1:15" ht="37.5">
      <c r="A75" s="39"/>
      <c r="B75" s="178" t="s">
        <v>70</v>
      </c>
      <c r="C75" s="100">
        <v>1</v>
      </c>
      <c r="D75" s="34">
        <v>5</v>
      </c>
      <c r="E75" s="52"/>
      <c r="F75" s="52" t="s">
        <v>148</v>
      </c>
      <c r="G75" s="52">
        <v>1</v>
      </c>
      <c r="H75" s="52" t="s">
        <v>148</v>
      </c>
      <c r="I75" s="52"/>
      <c r="J75" s="110" t="s">
        <v>148</v>
      </c>
      <c r="K75" s="46" t="str">
        <f t="shared" si="13"/>
        <v>3</v>
      </c>
      <c r="L75" s="54">
        <v>0.5</v>
      </c>
      <c r="M75" s="103">
        <f t="shared" si="14"/>
        <v>0.3</v>
      </c>
      <c r="N75" s="46" t="str">
        <f>IF(M75&gt;=0.41,"ดีเยี่ยม",IF(M75&gt;=0.31,"ดีมาก",IF(M75&gt;=0.21,"ดี",IF(M75&gt;=0.11,"พอใช้","ปรับปรุง"))))</f>
        <v>ดี</v>
      </c>
      <c r="O75" s="46" t="str">
        <f t="shared" si="15"/>
        <v>บรรลุ</v>
      </c>
    </row>
    <row r="76" spans="1:15" ht="37.5">
      <c r="A76" s="39"/>
      <c r="B76" s="178" t="s">
        <v>71</v>
      </c>
      <c r="C76" s="100">
        <v>1</v>
      </c>
      <c r="D76" s="34">
        <v>4</v>
      </c>
      <c r="E76" s="52" t="s">
        <v>148</v>
      </c>
      <c r="F76" s="52" t="s">
        <v>148</v>
      </c>
      <c r="G76" s="52">
        <v>1</v>
      </c>
      <c r="H76" s="52" t="s">
        <v>148</v>
      </c>
      <c r="I76" s="52" t="s">
        <v>148</v>
      </c>
      <c r="J76" s="110" t="s">
        <v>148</v>
      </c>
      <c r="K76" s="46" t="str">
        <f t="shared" si="13"/>
        <v>3</v>
      </c>
      <c r="L76" s="54">
        <v>0.5</v>
      </c>
      <c r="M76" s="103">
        <f t="shared" si="14"/>
        <v>0.3</v>
      </c>
      <c r="N76" s="46" t="str">
        <f>IF(M76&gt;=0.41,"ดีเยี่ยม",IF(M76&gt;=0.31,"ดีมาก",IF(M76&gt;=0.21,"ดี",IF(M76&gt;=0.11,"พอใช้","ปรับปรุง"))))</f>
        <v>ดี</v>
      </c>
      <c r="O76" s="46" t="str">
        <f t="shared" si="15"/>
        <v>บรรลุ</v>
      </c>
    </row>
    <row r="77" spans="1:15" ht="37.5">
      <c r="A77" s="39"/>
      <c r="B77" s="178" t="s">
        <v>72</v>
      </c>
      <c r="C77" s="100">
        <v>1</v>
      </c>
      <c r="D77" s="34">
        <v>4</v>
      </c>
      <c r="E77" s="52" t="s">
        <v>148</v>
      </c>
      <c r="F77" s="52"/>
      <c r="G77" s="52"/>
      <c r="H77" s="52">
        <v>1</v>
      </c>
      <c r="I77" s="52" t="s">
        <v>148</v>
      </c>
      <c r="J77" s="110" t="s">
        <v>148</v>
      </c>
      <c r="K77" s="46" t="str">
        <f t="shared" si="13"/>
        <v>4</v>
      </c>
      <c r="L77" s="54">
        <v>1</v>
      </c>
      <c r="M77" s="103">
        <f t="shared" si="14"/>
        <v>0.8</v>
      </c>
      <c r="N77" s="46" t="str">
        <f>IF(M77&gt;=1,"ดีเยี่ยม",IF(M77&gt;=0.8,"ดีมาก",IF(M77&gt;=0.7,"ดี",IF(M77&gt;=0.6,"พอใช้","ปรับปรุง"))))</f>
        <v>ดีมาก</v>
      </c>
      <c r="O77" s="46" t="str">
        <f t="shared" si="15"/>
        <v>บรรลุ</v>
      </c>
    </row>
    <row r="78" spans="1:15" ht="21">
      <c r="A78" s="50"/>
      <c r="B78" s="181" t="s">
        <v>159</v>
      </c>
      <c r="C78" s="81"/>
      <c r="D78" s="81"/>
      <c r="E78" s="56"/>
      <c r="F78" s="56"/>
      <c r="G78" s="56"/>
      <c r="H78" s="56"/>
      <c r="I78" s="56"/>
      <c r="J78" s="110">
        <f>SUM(G78:I78)</f>
        <v>0</v>
      </c>
      <c r="K78" s="111"/>
      <c r="L78" s="47">
        <f>L39+L49+L56+L60+L67+L71</f>
        <v>50</v>
      </c>
      <c r="M78" s="48">
        <f>M39+M49+M56+M60+M67+M71</f>
        <v>36.2</v>
      </c>
      <c r="N78" s="46" t="str">
        <f>IF(M78&gt;=45,"ดีเยี่ยม",IF(M78&gt;=37.5,"ดีมาก",IF(M78&gt;=30,"ดี",IF(M78&gt;=25,"พอใช้","ปรับปรุง"))))</f>
        <v>ดี</v>
      </c>
      <c r="O78" s="65"/>
    </row>
    <row r="79" spans="1:15" ht="37.5">
      <c r="A79" s="43">
        <v>13</v>
      </c>
      <c r="B79" s="177" t="s">
        <v>73</v>
      </c>
      <c r="C79" s="33"/>
      <c r="D79" s="148"/>
      <c r="E79" s="35"/>
      <c r="F79" s="35"/>
      <c r="G79" s="35"/>
      <c r="H79" s="35"/>
      <c r="I79" s="35"/>
      <c r="J79" s="35"/>
      <c r="K79" s="33"/>
      <c r="L79" s="47">
        <f>L80++L81</f>
        <v>10</v>
      </c>
      <c r="M79" s="48">
        <f>M80+M81</f>
        <v>8</v>
      </c>
      <c r="N79" s="47" t="str">
        <f>IF(M79&gt;=9,"ดีเยี่ยม",IF(M79&gt;=7.5,"ดีมาก",IF(M79&gt;=6,"ดี",IF(M79&gt;=5,"พอใช้","ปรับปรุง"))))</f>
        <v>ดีมาก</v>
      </c>
      <c r="O79" s="149"/>
    </row>
    <row r="80" spans="1:15" ht="75">
      <c r="A80" s="39"/>
      <c r="B80" s="178" t="s">
        <v>74</v>
      </c>
      <c r="C80" s="100">
        <v>1</v>
      </c>
      <c r="D80" s="34">
        <v>5</v>
      </c>
      <c r="E80" s="52" t="s">
        <v>148</v>
      </c>
      <c r="F80" s="52" t="s">
        <v>148</v>
      </c>
      <c r="G80" s="52" t="s">
        <v>148</v>
      </c>
      <c r="H80" s="52">
        <v>1</v>
      </c>
      <c r="I80" s="52"/>
      <c r="J80" s="110" t="s">
        <v>148</v>
      </c>
      <c r="K80" s="46" t="str">
        <f>IF(E80=1,"1",IF(F80=1,"2",IF(G80=1,"3",IF(H80=1,"4","5"))))</f>
        <v>4</v>
      </c>
      <c r="L80" s="54">
        <v>5</v>
      </c>
      <c r="M80" s="103">
        <f>(L80*K80)/5</f>
        <v>4</v>
      </c>
      <c r="N80" s="46" t="str">
        <f>IF(M80&gt;=4.01,"ดีเยี่ยม",IF(M80&gt;=3.01,"ดีมาก",IF(M80&gt;=2.01,"ดี",IF(M80&gt;=1.01,"พอใช้","ปรับปรุง"))))</f>
        <v>ดีมาก</v>
      </c>
      <c r="O80" s="46" t="str">
        <f t="shared" si="15"/>
        <v>บรรลุ</v>
      </c>
    </row>
    <row r="81" spans="1:15" ht="37.5">
      <c r="A81" s="39"/>
      <c r="B81" s="178" t="s">
        <v>75</v>
      </c>
      <c r="C81" s="100">
        <v>1</v>
      </c>
      <c r="D81" s="34">
        <v>4</v>
      </c>
      <c r="E81" s="52" t="s">
        <v>148</v>
      </c>
      <c r="F81" s="52" t="s">
        <v>148</v>
      </c>
      <c r="G81" s="52"/>
      <c r="H81" s="52">
        <v>1</v>
      </c>
      <c r="I81" s="52" t="s">
        <v>148</v>
      </c>
      <c r="J81" s="110" t="s">
        <v>148</v>
      </c>
      <c r="K81" s="46" t="str">
        <f>IF(E81=1,"1",IF(F81=1,"2",IF(G81=1,"3",IF(H81=1,"4","5"))))</f>
        <v>4</v>
      </c>
      <c r="L81" s="54">
        <v>5</v>
      </c>
      <c r="M81" s="103">
        <f>(L81*K81)/5</f>
        <v>4</v>
      </c>
      <c r="N81" s="46" t="str">
        <f>IF(M81&gt;=4.01,"ดีเยี่ยม",IF(M81&gt;=3.01,"ดีมาก",IF(M81&gt;=2.01,"ดี",IF(M81&gt;=1.01,"พอใช้","ปรับปรุง"))))</f>
        <v>ดีมาก</v>
      </c>
      <c r="O81" s="46" t="str">
        <f t="shared" si="15"/>
        <v>บรรลุ</v>
      </c>
    </row>
    <row r="82" spans="1:15" ht="21">
      <c r="A82" s="50"/>
      <c r="B82" s="181" t="s">
        <v>163</v>
      </c>
      <c r="C82" s="112">
        <v>1</v>
      </c>
      <c r="D82" s="55">
        <v>5</v>
      </c>
      <c r="E82" s="56"/>
      <c r="F82" s="56"/>
      <c r="G82" s="56"/>
      <c r="H82" s="56"/>
      <c r="I82" s="56"/>
      <c r="J82" s="110">
        <f>SUM(G82:I82)</f>
        <v>0</v>
      </c>
      <c r="K82" s="111"/>
      <c r="L82" s="47">
        <f>SUM(L80:L81)</f>
        <v>10</v>
      </c>
      <c r="M82" s="48">
        <f>SUM(M80:M81)</f>
        <v>8</v>
      </c>
      <c r="N82" s="47" t="str">
        <f>IF(M82&gt;=9,"ดีเยี่ยม",IF(M82&gt;=7.5,"ดีมาก",IF(M82&gt;=6,"ดี",IF(M82&gt;=5,"พอใช้","ปรับปรุง"))))</f>
        <v>ดีมาก</v>
      </c>
      <c r="O82" s="149"/>
    </row>
    <row r="83" spans="1:15" ht="37.5">
      <c r="A83" s="43">
        <v>14</v>
      </c>
      <c r="B83" s="184" t="s">
        <v>76</v>
      </c>
      <c r="C83" s="33"/>
      <c r="D83" s="148"/>
      <c r="E83" s="56"/>
      <c r="F83" s="56"/>
      <c r="G83" s="56"/>
      <c r="H83" s="56"/>
      <c r="I83" s="56"/>
      <c r="J83" s="35"/>
      <c r="K83" s="33"/>
      <c r="L83" s="47">
        <f>L84+L85+L86+L87</f>
        <v>5</v>
      </c>
      <c r="M83" s="48">
        <f>M84+M85+M86+M87</f>
        <v>5</v>
      </c>
      <c r="N83" s="47" t="str">
        <f>IF(M83&gt;=4.5,"ดีเยี่ยม",IF(M83&gt;=3.75,"ดีมาก",IF(M83&gt;=3,"ดี",IF(M83&gt;=2.5,"พอใช้","ปรับปรุง"))))</f>
        <v>ดีเยี่ยม</v>
      </c>
      <c r="O83" s="149"/>
    </row>
    <row r="84" spans="1:15" ht="42">
      <c r="A84" s="167"/>
      <c r="B84" s="168" t="s">
        <v>173</v>
      </c>
      <c r="C84" s="100">
        <v>1</v>
      </c>
      <c r="D84" s="34">
        <v>4</v>
      </c>
      <c r="E84" s="57"/>
      <c r="F84" s="57" t="s">
        <v>148</v>
      </c>
      <c r="G84" s="52"/>
      <c r="H84" s="52">
        <v>1</v>
      </c>
      <c r="I84" s="57"/>
      <c r="J84" s="110" t="s">
        <v>148</v>
      </c>
      <c r="K84" s="46" t="str">
        <f>IF(E84=1,"1",IF(F84=1,"2",IF(G84=1,"3",IF(H84=1,"4","5"))))</f>
        <v>4</v>
      </c>
      <c r="L84" s="54">
        <v>1.5</v>
      </c>
      <c r="M84" s="103">
        <f>(L84*K84)/4</f>
        <v>1.5</v>
      </c>
      <c r="N84" s="46" t="str">
        <f>IF(M84&gt;=0.41,"ดีเยี่ยม",IF(M84&gt;=0.31,"ดีมาก",IF(M84&gt;=0.21,"ดี",IF(M84&gt;=0.11,"พอใช้","ปรับปรุง"))))</f>
        <v>ดีเยี่ยม</v>
      </c>
      <c r="O84" s="46" t="str">
        <f>IF(K84&gt;=D84,"บรรลุ",IF(K84&lt;D84,"ไม่บรรลุ"))</f>
        <v>บรรลุ</v>
      </c>
    </row>
    <row r="85" spans="1:15" ht="42">
      <c r="A85" s="167"/>
      <c r="B85" s="168" t="s">
        <v>176</v>
      </c>
      <c r="C85" s="100">
        <v>1</v>
      </c>
      <c r="D85" s="34">
        <v>4</v>
      </c>
      <c r="E85" s="57"/>
      <c r="F85" s="57"/>
      <c r="G85" s="52"/>
      <c r="H85" s="52">
        <v>1</v>
      </c>
      <c r="I85" s="57"/>
      <c r="J85" s="110"/>
      <c r="K85" s="46" t="str">
        <f>IF(E85=1,"1",IF(F85=1,"2",IF(G85=1,"3",IF(H85=1,"4","5"))))</f>
        <v>4</v>
      </c>
      <c r="L85" s="54">
        <v>1.5</v>
      </c>
      <c r="M85" s="103">
        <f>(L85*K85)/4</f>
        <v>1.5</v>
      </c>
      <c r="N85" s="46" t="str">
        <f aca="true" t="shared" si="16" ref="N85:N92">IF(M85&gt;=0.41,"ดีเยี่ยม",IF(M85&gt;=0.31,"ดีมาก",IF(M85&gt;=0.21,"ดี",IF(M85&gt;=0.11,"พอใช้","ปรับปรุง"))))</f>
        <v>ดีเยี่ยม</v>
      </c>
      <c r="O85" s="46" t="str">
        <f>IF(K85&gt;=D85,"บรรลุ",IF(K85&lt;D85,"ไม่บรรลุ"))</f>
        <v>บรรลุ</v>
      </c>
    </row>
    <row r="86" spans="1:15" ht="42">
      <c r="A86" s="167"/>
      <c r="B86" s="168" t="s">
        <v>174</v>
      </c>
      <c r="C86" s="100">
        <v>1</v>
      </c>
      <c r="D86" s="34">
        <v>4</v>
      </c>
      <c r="E86" s="57"/>
      <c r="F86" s="57"/>
      <c r="G86" s="52"/>
      <c r="H86" s="52">
        <v>1</v>
      </c>
      <c r="I86" s="57"/>
      <c r="J86" s="110"/>
      <c r="K86" s="46" t="str">
        <f>IF(E86=1,"1",IF(F86=1,"2",IF(G86=1,"3",IF(H86=1,"4","5"))))</f>
        <v>4</v>
      </c>
      <c r="L86" s="54">
        <v>1</v>
      </c>
      <c r="M86" s="103">
        <f>(L86*K86)/4</f>
        <v>1</v>
      </c>
      <c r="N86" s="46" t="str">
        <f t="shared" si="16"/>
        <v>ดีเยี่ยม</v>
      </c>
      <c r="O86" s="46" t="str">
        <f>IF(K86&gt;=D86,"บรรลุ",IF(K86&lt;D86,"ไม่บรรลุ"))</f>
        <v>บรรลุ</v>
      </c>
    </row>
    <row r="87" spans="1:15" ht="42">
      <c r="A87" s="167"/>
      <c r="B87" s="168" t="s">
        <v>175</v>
      </c>
      <c r="C87" s="100">
        <v>1</v>
      </c>
      <c r="D87" s="34">
        <v>4</v>
      </c>
      <c r="E87" s="57" t="s">
        <v>148</v>
      </c>
      <c r="F87" s="57" t="s">
        <v>148</v>
      </c>
      <c r="G87" s="52"/>
      <c r="H87" s="52">
        <v>1</v>
      </c>
      <c r="I87" s="57"/>
      <c r="J87" s="110" t="s">
        <v>148</v>
      </c>
      <c r="K87" s="46" t="str">
        <f>IF(E87=1,"1",IF(F87=1,"2",IF(G87=1,"3",IF(H87=1,"4","5"))))</f>
        <v>4</v>
      </c>
      <c r="L87" s="54">
        <v>1</v>
      </c>
      <c r="M87" s="103">
        <f>(L87*K87)/4</f>
        <v>1</v>
      </c>
      <c r="N87" s="46" t="str">
        <f t="shared" si="16"/>
        <v>ดีเยี่ยม</v>
      </c>
      <c r="O87" s="46" t="str">
        <f>IF(K87&gt;=D87,"บรรลุ",IF(K87&lt;D87,"ไม่บรรลุ"))</f>
        <v>บรรลุ</v>
      </c>
    </row>
    <row r="88" spans="1:15" ht="56.25">
      <c r="A88" s="43">
        <v>15</v>
      </c>
      <c r="B88" s="185" t="s">
        <v>77</v>
      </c>
      <c r="C88" s="33"/>
      <c r="D88" s="148"/>
      <c r="E88" s="35"/>
      <c r="F88" s="35"/>
      <c r="G88" s="35"/>
      <c r="H88" s="35"/>
      <c r="I88" s="35"/>
      <c r="J88" s="35"/>
      <c r="K88" s="33"/>
      <c r="L88" s="44">
        <f>SUM(L84:L87)</f>
        <v>5</v>
      </c>
      <c r="M88" s="45">
        <f>SUM(M89:M92)</f>
        <v>5</v>
      </c>
      <c r="N88" s="47" t="str">
        <f>IF(M88&gt;=4.5,"ดีเยี่ยม",IF(M88&gt;=3.75,"ดีมาก",IF(M88&gt;=3,"ดี",IF(M88&gt;=2.5,"พอใช้","ปรับปรุง"))))</f>
        <v>ดีเยี่ยม</v>
      </c>
      <c r="O88" s="149"/>
    </row>
    <row r="89" spans="1:15" ht="42">
      <c r="A89" s="39"/>
      <c r="B89" s="186" t="s">
        <v>177</v>
      </c>
      <c r="C89" s="100">
        <v>1</v>
      </c>
      <c r="D89" s="34">
        <v>4</v>
      </c>
      <c r="E89" s="57" t="s">
        <v>148</v>
      </c>
      <c r="F89" s="57" t="s">
        <v>148</v>
      </c>
      <c r="G89" s="52"/>
      <c r="H89" s="52">
        <v>1</v>
      </c>
      <c r="I89" s="52"/>
      <c r="J89" s="110" t="s">
        <v>148</v>
      </c>
      <c r="K89" s="46" t="str">
        <f>IF(E89=1,"1",IF(F89=1,"2",IF(G89=1,"3",IF(H89=1,"4","5"))))</f>
        <v>4</v>
      </c>
      <c r="L89" s="54">
        <v>1.5</v>
      </c>
      <c r="M89" s="103">
        <f>(L89*K89)/4</f>
        <v>1.5</v>
      </c>
      <c r="N89" s="46" t="str">
        <f t="shared" si="16"/>
        <v>ดีเยี่ยม</v>
      </c>
      <c r="O89" s="46" t="str">
        <f>IF(K89&gt;=D89,"บรรลุ",IF(K89&lt;D89,"ไม่บรรลุ"))</f>
        <v>บรรลุ</v>
      </c>
    </row>
    <row r="90" spans="1:15" ht="42">
      <c r="A90" s="39"/>
      <c r="B90" s="186" t="s">
        <v>178</v>
      </c>
      <c r="C90" s="100">
        <v>1</v>
      </c>
      <c r="D90" s="34">
        <v>4</v>
      </c>
      <c r="E90" s="57" t="s">
        <v>148</v>
      </c>
      <c r="F90" s="57" t="s">
        <v>148</v>
      </c>
      <c r="G90" s="52"/>
      <c r="H90" s="52">
        <v>1</v>
      </c>
      <c r="I90" s="52"/>
      <c r="J90" s="110"/>
      <c r="K90" s="46" t="str">
        <f>IF(E90=1,"1",IF(F90=1,"2",IF(G90=1,"3",IF(H90=1,"4","5"))))</f>
        <v>4</v>
      </c>
      <c r="L90" s="54">
        <v>1.5</v>
      </c>
      <c r="M90" s="103">
        <f>(L90*K90)/4</f>
        <v>1.5</v>
      </c>
      <c r="N90" s="46" t="str">
        <f t="shared" si="16"/>
        <v>ดีเยี่ยม</v>
      </c>
      <c r="O90" s="46" t="str">
        <f>IF(K90&gt;=D90,"บรรลุ",IF(K90&lt;D90,"ไม่บรรลุ"))</f>
        <v>บรรลุ</v>
      </c>
    </row>
    <row r="91" spans="1:15" ht="42">
      <c r="A91" s="39"/>
      <c r="B91" s="186" t="s">
        <v>179</v>
      </c>
      <c r="C91" s="100">
        <v>1</v>
      </c>
      <c r="D91" s="34">
        <v>4</v>
      </c>
      <c r="E91" s="57" t="s">
        <v>148</v>
      </c>
      <c r="F91" s="57" t="s">
        <v>148</v>
      </c>
      <c r="G91" s="52"/>
      <c r="H91" s="52">
        <v>1</v>
      </c>
      <c r="I91" s="52"/>
      <c r="J91" s="110"/>
      <c r="K91" s="46" t="str">
        <f>IF(E91=1,"1",IF(F91=1,"2",IF(G91=1,"3",IF(H91=1,"4","5"))))</f>
        <v>4</v>
      </c>
      <c r="L91" s="54">
        <v>1</v>
      </c>
      <c r="M91" s="103">
        <f>(L91*K91)/4</f>
        <v>1</v>
      </c>
      <c r="N91" s="46" t="str">
        <f t="shared" si="16"/>
        <v>ดีเยี่ยม</v>
      </c>
      <c r="O91" s="46" t="str">
        <f>IF(K91&gt;=D91,"บรรลุ",IF(K91&lt;D91,"ไม่บรรลุ"))</f>
        <v>บรรลุ</v>
      </c>
    </row>
    <row r="92" spans="1:15" ht="42">
      <c r="A92" s="50"/>
      <c r="B92" s="186" t="s">
        <v>180</v>
      </c>
      <c r="C92" s="100">
        <v>1</v>
      </c>
      <c r="D92" s="34">
        <v>4</v>
      </c>
      <c r="E92" s="57" t="s">
        <v>148</v>
      </c>
      <c r="F92" s="57" t="s">
        <v>148</v>
      </c>
      <c r="G92" s="52"/>
      <c r="H92" s="52">
        <v>1</v>
      </c>
      <c r="I92" s="52"/>
      <c r="J92" s="110" t="s">
        <v>148</v>
      </c>
      <c r="K92" s="46" t="str">
        <f>IF(E92=1,"1",IF(F92=1,"2",IF(G92=1,"3",IF(H92=1,"4","5"))))</f>
        <v>4</v>
      </c>
      <c r="L92" s="54">
        <v>1</v>
      </c>
      <c r="M92" s="103">
        <f>(L92*K92)/4</f>
        <v>1</v>
      </c>
      <c r="N92" s="46" t="str">
        <f t="shared" si="16"/>
        <v>ดีเยี่ยม</v>
      </c>
      <c r="O92" s="46" t="str">
        <f>IF(K92&gt;=D92,"บรรลุ",IF(K92&lt;D92,"ไม่บรรลุ"))</f>
        <v>บรรลุ</v>
      </c>
    </row>
    <row r="93" spans="1:15" ht="21">
      <c r="A93" s="60"/>
      <c r="B93" s="58" t="s">
        <v>164</v>
      </c>
      <c r="C93" s="66"/>
      <c r="D93" s="55"/>
      <c r="E93" s="113"/>
      <c r="F93" s="113"/>
      <c r="G93" s="113"/>
      <c r="H93" s="113"/>
      <c r="I93" s="113"/>
      <c r="J93" s="110"/>
      <c r="K93" s="111"/>
      <c r="L93" s="44">
        <f>L83+L88</f>
        <v>10</v>
      </c>
      <c r="M93" s="45">
        <f>SUM(M90:M92)</f>
        <v>3.5</v>
      </c>
      <c r="N93" s="47" t="str">
        <f>IF(M93&gt;=4.5,"ดีเยี่ยม",IF(M93&gt;=3.75,"ดีมาก",IF(M93&gt;=3,"ดี",IF(M93&gt;=2.5,"พอใช้","ปรับปรุง"))))</f>
        <v>ดี</v>
      </c>
      <c r="O93" s="66"/>
    </row>
    <row r="94" spans="2:15" ht="21">
      <c r="B94" s="58" t="s">
        <v>79</v>
      </c>
      <c r="C94" s="67"/>
      <c r="D94" s="67"/>
      <c r="E94" s="114"/>
      <c r="F94" s="114"/>
      <c r="G94" s="114"/>
      <c r="H94" s="114"/>
      <c r="I94" s="114"/>
      <c r="J94" s="110"/>
      <c r="K94" s="111"/>
      <c r="L94" s="47">
        <f>L6+L13+L18+L23+L28+L33+L39+L49+L56+L60+L67+L71+L79+L83+L88</f>
        <v>100</v>
      </c>
      <c r="M94" s="48">
        <f>M6+M13+M18+M23+M28+M33+M39+M49+M56+M60+M67+M71+M79+M83+M89</f>
        <v>79.08546666666666</v>
      </c>
      <c r="N94" s="47" t="str">
        <f>IF(M94&gt;=90,"ดีเยี่ยม",IF(M94&gt;=75,"ดีมาก",IF(M94&gt;=60,"ดี",IF(M94&gt;=50,"พอใช้","ปรับปรุง"))))</f>
        <v>ดีมาก</v>
      </c>
      <c r="O94" s="67"/>
    </row>
  </sheetData>
  <sheetProtection/>
  <mergeCells count="1">
    <mergeCell ref="E3:I3"/>
  </mergeCells>
  <printOptions/>
  <pageMargins left="0.75" right="0.75" top="1" bottom="1" header="0.5" footer="0.5"/>
  <pageSetup cellComments="atEnd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64">
      <pane xSplit="13" topLeftCell="N1" activePane="topRight" state="frozen"/>
      <selection pane="topLeft" activeCell="A1" sqref="A1"/>
      <selection pane="topRight" activeCell="I70" sqref="I70"/>
    </sheetView>
  </sheetViews>
  <sheetFormatPr defaultColWidth="9.140625" defaultRowHeight="12.75"/>
  <cols>
    <col min="1" max="1" width="4.421875" style="61" customWidth="1"/>
    <col min="2" max="2" width="47.7109375" style="11" customWidth="1"/>
    <col min="3" max="3" width="7.421875" style="11" customWidth="1"/>
    <col min="4" max="4" width="6.57421875" style="11" customWidth="1"/>
    <col min="5" max="9" width="4.7109375" style="62" customWidth="1"/>
    <col min="10" max="10" width="7.421875" style="63" customWidth="1"/>
    <col min="11" max="11" width="7.28125" style="134" customWidth="1"/>
    <col min="12" max="12" width="7.140625" style="135" customWidth="1"/>
    <col min="13" max="13" width="7.00390625" style="135" customWidth="1"/>
    <col min="14" max="14" width="6.8515625" style="134" customWidth="1"/>
    <col min="15" max="15" width="6.7109375" style="134" customWidth="1"/>
    <col min="16" max="16384" width="9.140625" style="68" customWidth="1"/>
  </cols>
  <sheetData>
    <row r="1" spans="1:15" ht="21">
      <c r="A1" s="6"/>
      <c r="B1" s="7" t="s">
        <v>166</v>
      </c>
      <c r="C1" s="7"/>
      <c r="D1" s="7"/>
      <c r="E1" s="8"/>
      <c r="F1" s="8"/>
      <c r="G1" s="8"/>
      <c r="H1" s="8"/>
      <c r="I1" s="8"/>
      <c r="J1" s="9"/>
      <c r="K1" s="7"/>
      <c r="L1" s="10"/>
      <c r="M1" s="10"/>
      <c r="N1" s="7"/>
      <c r="O1" s="7"/>
    </row>
    <row r="2" spans="1:15" ht="21.75" thickBot="1">
      <c r="A2" s="12"/>
      <c r="B2" s="13" t="s">
        <v>168</v>
      </c>
      <c r="C2" s="13"/>
      <c r="D2" s="13"/>
      <c r="E2" s="14"/>
      <c r="F2" s="14"/>
      <c r="G2" s="14"/>
      <c r="H2" s="14"/>
      <c r="I2" s="14"/>
      <c r="J2" s="15"/>
      <c r="K2" s="115"/>
      <c r="L2" s="116"/>
      <c r="M2" s="10"/>
      <c r="N2" s="7"/>
      <c r="O2" s="115"/>
    </row>
    <row r="3" spans="1:15" s="71" customFormat="1" ht="21">
      <c r="A3" s="16"/>
      <c r="B3" s="16"/>
      <c r="C3" s="69" t="s">
        <v>80</v>
      </c>
      <c r="D3" s="16" t="s">
        <v>84</v>
      </c>
      <c r="E3" s="169" t="s">
        <v>151</v>
      </c>
      <c r="F3" s="170"/>
      <c r="G3" s="170"/>
      <c r="H3" s="170"/>
      <c r="I3" s="171"/>
      <c r="J3" s="70" t="s">
        <v>81</v>
      </c>
      <c r="K3" s="159" t="s">
        <v>169</v>
      </c>
      <c r="L3" s="117" t="s">
        <v>85</v>
      </c>
      <c r="M3" s="118" t="s">
        <v>0</v>
      </c>
      <c r="N3" s="119" t="s">
        <v>152</v>
      </c>
      <c r="O3" s="119" t="s">
        <v>154</v>
      </c>
    </row>
    <row r="4" spans="1:15" s="71" customFormat="1" ht="21.75" thickBot="1">
      <c r="A4" s="21" t="s">
        <v>1</v>
      </c>
      <c r="B4" s="21" t="s">
        <v>2</v>
      </c>
      <c r="C4" s="72" t="s">
        <v>89</v>
      </c>
      <c r="D4" s="21" t="s">
        <v>3</v>
      </c>
      <c r="E4" s="24" t="s">
        <v>3</v>
      </c>
      <c r="F4" s="24" t="s">
        <v>3</v>
      </c>
      <c r="G4" s="24" t="s">
        <v>3</v>
      </c>
      <c r="H4" s="24" t="s">
        <v>3</v>
      </c>
      <c r="I4" s="24" t="s">
        <v>3</v>
      </c>
      <c r="J4" s="73" t="s">
        <v>82</v>
      </c>
      <c r="K4" s="160" t="s">
        <v>170</v>
      </c>
      <c r="L4" s="120" t="s">
        <v>86</v>
      </c>
      <c r="M4" s="121" t="s">
        <v>78</v>
      </c>
      <c r="N4" s="120" t="s">
        <v>153</v>
      </c>
      <c r="O4" s="120" t="s">
        <v>155</v>
      </c>
    </row>
    <row r="5" spans="1:15" s="71" customFormat="1" ht="21.75" thickBot="1">
      <c r="A5" s="21"/>
      <c r="B5" s="74"/>
      <c r="C5" s="75" t="s">
        <v>90</v>
      </c>
      <c r="D5" s="163" t="s">
        <v>88</v>
      </c>
      <c r="E5" s="161">
        <v>1</v>
      </c>
      <c r="F5" s="30">
        <v>2</v>
      </c>
      <c r="G5" s="30">
        <v>3</v>
      </c>
      <c r="H5" s="30">
        <v>4</v>
      </c>
      <c r="I5" s="30">
        <v>5</v>
      </c>
      <c r="J5" s="76" t="s">
        <v>83</v>
      </c>
      <c r="K5" s="122"/>
      <c r="L5" s="123" t="s">
        <v>0</v>
      </c>
      <c r="M5" s="124"/>
      <c r="N5" s="123" t="s">
        <v>87</v>
      </c>
      <c r="O5" s="123" t="s">
        <v>156</v>
      </c>
    </row>
    <row r="6" spans="1:15" s="27" customFormat="1" ht="21">
      <c r="A6" s="77">
        <v>1</v>
      </c>
      <c r="B6" s="78" t="s">
        <v>91</v>
      </c>
      <c r="C6" s="79"/>
      <c r="D6" s="162"/>
      <c r="E6" s="81"/>
      <c r="F6" s="81"/>
      <c r="G6" s="81"/>
      <c r="H6" s="81"/>
      <c r="I6" s="81"/>
      <c r="J6" s="82"/>
      <c r="K6" s="83">
        <f>(K7+K8+K9+K10)/4</f>
        <v>100</v>
      </c>
      <c r="L6" s="125">
        <f>L7+L8+L9+L10</f>
        <v>5</v>
      </c>
      <c r="M6" s="126">
        <f>M7++M8+M9+M10</f>
        <v>5</v>
      </c>
      <c r="N6" s="51" t="str">
        <f>IF(M6&gt;=4.5,"ดีเยี่ยม",IF(M6&gt;=3.75,"ดีมาก",IF(M6&gt;=3,"ดี",IF(M6&gt;=2.5,"พอใช้","ปรับปรุง"))))</f>
        <v>ดีเยี่ยม</v>
      </c>
      <c r="O6" s="155"/>
    </row>
    <row r="7" spans="1:15" s="11" customFormat="1" ht="21">
      <c r="A7" s="21"/>
      <c r="B7" s="84" t="s">
        <v>92</v>
      </c>
      <c r="C7" s="136">
        <v>1</v>
      </c>
      <c r="D7" s="54">
        <v>90</v>
      </c>
      <c r="E7" s="85">
        <v>0</v>
      </c>
      <c r="F7" s="85">
        <v>0</v>
      </c>
      <c r="G7" s="85">
        <v>0</v>
      </c>
      <c r="H7" s="85">
        <v>1</v>
      </c>
      <c r="I7" s="85">
        <v>0</v>
      </c>
      <c r="J7" s="40">
        <f>SUM(G7:I7)</f>
        <v>1</v>
      </c>
      <c r="K7" s="41">
        <f>(J7*100)/C7</f>
        <v>100</v>
      </c>
      <c r="L7" s="127">
        <v>1</v>
      </c>
      <c r="M7" s="42">
        <f>(L7*K7)/100</f>
        <v>1</v>
      </c>
      <c r="N7" s="128" t="str">
        <f>IF(M7&gt;=0.9,"ดีเยี่ยม",IF(M7&gt;=0.75,"ดีมาก",IF(M7&gt;=0.6,"ดี",IF(M7&gt;=0.5,"พอใช้","ปรับปรุง"))))</f>
        <v>ดีเยี่ยม</v>
      </c>
      <c r="O7" s="128" t="str">
        <f aca="true" t="shared" si="0" ref="O7:O26">IF(K7&gt;=D7,"บรรลุ",IF(K7&lt;D7,"ไม่บรรลุ"))</f>
        <v>บรรลุ</v>
      </c>
    </row>
    <row r="8" spans="1:15" s="11" customFormat="1" ht="21">
      <c r="A8" s="21"/>
      <c r="B8" s="84" t="s">
        <v>93</v>
      </c>
      <c r="C8" s="136">
        <v>1</v>
      </c>
      <c r="D8" s="54">
        <v>90</v>
      </c>
      <c r="E8" s="85">
        <v>0</v>
      </c>
      <c r="F8" s="85">
        <v>0</v>
      </c>
      <c r="G8" s="85">
        <v>0</v>
      </c>
      <c r="H8" s="85">
        <v>0</v>
      </c>
      <c r="I8" s="85">
        <v>1</v>
      </c>
      <c r="J8" s="40">
        <f>SUM(G8:I8)</f>
        <v>1</v>
      </c>
      <c r="K8" s="41">
        <f>(J8*100)/C8</f>
        <v>100</v>
      </c>
      <c r="L8" s="127">
        <v>1.5</v>
      </c>
      <c r="M8" s="42">
        <f>(L8*K8)/100</f>
        <v>1.5</v>
      </c>
      <c r="N8" s="128" t="str">
        <f>IF(M8&gt;=1.3,"ดีเยี่ยม",IF(M8&gt;=0.95,"ดีมาก",IF(M8&gt;=0.8,"ดี",IF(LM&gt;=0.6,"พอใช้","ปรับปรุง"))))</f>
        <v>ดีเยี่ยม</v>
      </c>
      <c r="O8" s="128" t="str">
        <f t="shared" si="0"/>
        <v>บรรลุ</v>
      </c>
    </row>
    <row r="9" spans="1:15" s="11" customFormat="1" ht="21">
      <c r="A9" s="21"/>
      <c r="B9" s="84" t="s">
        <v>94</v>
      </c>
      <c r="C9" s="136">
        <v>1</v>
      </c>
      <c r="D9" s="54">
        <v>95</v>
      </c>
      <c r="E9" s="85">
        <v>0</v>
      </c>
      <c r="F9" s="85">
        <v>0</v>
      </c>
      <c r="G9" s="85">
        <v>0</v>
      </c>
      <c r="H9" s="85">
        <v>1</v>
      </c>
      <c r="I9" s="85">
        <v>0</v>
      </c>
      <c r="J9" s="40">
        <f>SUM(G9:I9)</f>
        <v>1</v>
      </c>
      <c r="K9" s="41">
        <f>(J9*100)/C9</f>
        <v>100</v>
      </c>
      <c r="L9" s="127">
        <v>1.5</v>
      </c>
      <c r="M9" s="42">
        <f>(L9*K9)/100</f>
        <v>1.5</v>
      </c>
      <c r="N9" s="128" t="str">
        <f>IF(M9&gt;=1.3,"ดีเยี่ยม",IF(M9&gt;=0.95,"ดีมาก",IF(M9&gt;=0.8,"ดี",IF(M9&gt;=0.6,"พอใช้","ปรับปรุง"))))</f>
        <v>ดีเยี่ยม</v>
      </c>
      <c r="O9" s="128" t="str">
        <f t="shared" si="0"/>
        <v>บรรลุ</v>
      </c>
    </row>
    <row r="10" spans="1:15" s="11" customFormat="1" ht="21">
      <c r="A10" s="74"/>
      <c r="B10" s="84" t="s">
        <v>95</v>
      </c>
      <c r="C10" s="136">
        <v>1</v>
      </c>
      <c r="D10" s="54">
        <v>90</v>
      </c>
      <c r="E10" s="85">
        <v>0</v>
      </c>
      <c r="F10" s="85">
        <v>0</v>
      </c>
      <c r="G10" s="85">
        <v>0</v>
      </c>
      <c r="H10" s="85">
        <v>1</v>
      </c>
      <c r="I10" s="85">
        <v>0</v>
      </c>
      <c r="J10" s="40">
        <f>SUM(G10:I10)</f>
        <v>1</v>
      </c>
      <c r="K10" s="41">
        <f>(J10*100)/C10</f>
        <v>100</v>
      </c>
      <c r="L10" s="127">
        <v>1</v>
      </c>
      <c r="M10" s="42">
        <f>(L10*K10)/100</f>
        <v>1</v>
      </c>
      <c r="N10" s="128" t="str">
        <f>IF(M10&gt;=0.9,"ดีเยี่ยม",IF(M10&gt;=0.75,"ดีมาก",IF(M10&gt;=0.6,"ดี",IF(M10&gt;=0.5,"พอใช้","ปรับปรุง"))))</f>
        <v>ดีเยี่ยม</v>
      </c>
      <c r="O10" s="128" t="str">
        <f t="shared" si="0"/>
        <v>บรรลุ</v>
      </c>
    </row>
    <row r="11" spans="1:15" s="27" customFormat="1" ht="21">
      <c r="A11" s="77">
        <v>2</v>
      </c>
      <c r="B11" s="78" t="s">
        <v>101</v>
      </c>
      <c r="C11" s="79"/>
      <c r="D11" s="154"/>
      <c r="E11" s="81"/>
      <c r="F11" s="81"/>
      <c r="G11" s="81"/>
      <c r="H11" s="81"/>
      <c r="I11" s="81"/>
      <c r="J11" s="79"/>
      <c r="K11" s="125">
        <f>(K12+K13+K14+K15)/4</f>
        <v>100</v>
      </c>
      <c r="L11" s="125">
        <f>L12+L13+L14+L15</f>
        <v>5</v>
      </c>
      <c r="M11" s="126">
        <f>M12+M13+M14+M15</f>
        <v>5</v>
      </c>
      <c r="N11" s="51" t="str">
        <f>IF(M11&gt;=4.5,"ดีเยี่ยม",IF(M11&gt;=3.75,"ดีมาก",IF(M11&gt;=3,"ดี",IF(M11&gt;=2.5,"พอใช้","ปรับปรุง"))))</f>
        <v>ดีเยี่ยม</v>
      </c>
      <c r="O11" s="155"/>
    </row>
    <row r="12" spans="1:15" s="11" customFormat="1" ht="21">
      <c r="A12" s="21"/>
      <c r="B12" s="84" t="s">
        <v>96</v>
      </c>
      <c r="C12" s="137">
        <v>1</v>
      </c>
      <c r="D12" s="54">
        <v>95</v>
      </c>
      <c r="E12" s="85">
        <v>0</v>
      </c>
      <c r="F12" s="85">
        <v>0</v>
      </c>
      <c r="G12" s="85">
        <v>0</v>
      </c>
      <c r="H12" s="85">
        <v>0</v>
      </c>
      <c r="I12" s="85">
        <v>1</v>
      </c>
      <c r="J12" s="40">
        <f>SUM(G12:I12)</f>
        <v>1</v>
      </c>
      <c r="K12" s="41">
        <f>(J12*100)/C12</f>
        <v>100</v>
      </c>
      <c r="L12" s="127">
        <v>1</v>
      </c>
      <c r="M12" s="42">
        <f>(L12*K12)/100</f>
        <v>1</v>
      </c>
      <c r="N12" s="128" t="str">
        <f>IF(M12&gt;=0.9,"ดีเยี่ยม",IF(M12&gt;=0.75,"ดีมาก",IF(M12&gt;=0.6,"ดี",IF(M12&gt;=0.5,"พอใช้","ปรับปรุง"))))</f>
        <v>ดีเยี่ยม</v>
      </c>
      <c r="O12" s="128" t="str">
        <f t="shared" si="0"/>
        <v>บรรลุ</v>
      </c>
    </row>
    <row r="13" spans="1:15" s="11" customFormat="1" ht="21">
      <c r="A13" s="21"/>
      <c r="B13" s="84" t="s">
        <v>97</v>
      </c>
      <c r="C13" s="137">
        <v>1</v>
      </c>
      <c r="D13" s="54">
        <v>95</v>
      </c>
      <c r="E13" s="85">
        <v>0</v>
      </c>
      <c r="F13" s="85">
        <v>0</v>
      </c>
      <c r="G13" s="85">
        <v>0</v>
      </c>
      <c r="H13" s="85">
        <v>1</v>
      </c>
      <c r="I13" s="85">
        <v>0</v>
      </c>
      <c r="J13" s="40">
        <f>SUM(G13:I13)</f>
        <v>1</v>
      </c>
      <c r="K13" s="41">
        <f>(J13*100)/C13</f>
        <v>100</v>
      </c>
      <c r="L13" s="127">
        <v>1</v>
      </c>
      <c r="M13" s="42">
        <f>(L13*K13)/100</f>
        <v>1</v>
      </c>
      <c r="N13" s="128" t="str">
        <f>IF(M13&gt;=0.9,"ดีเยี่ยม",IF(M13&gt;=0.75,"ดีมาก",IF(M13&gt;=0.6,"ดี",IF(M13&gt;=0.5,"พอใช้","ปรับปรุง"))))</f>
        <v>ดีเยี่ยม</v>
      </c>
      <c r="O13" s="128" t="str">
        <f t="shared" si="0"/>
        <v>บรรลุ</v>
      </c>
    </row>
    <row r="14" spans="1:15" s="11" customFormat="1" ht="22.5" customHeight="1">
      <c r="A14" s="21"/>
      <c r="B14" s="84" t="s">
        <v>98</v>
      </c>
      <c r="C14" s="137">
        <v>1</v>
      </c>
      <c r="D14" s="54">
        <v>90</v>
      </c>
      <c r="E14" s="85">
        <v>0</v>
      </c>
      <c r="F14" s="85">
        <v>0</v>
      </c>
      <c r="G14" s="85">
        <v>0</v>
      </c>
      <c r="H14" s="85">
        <v>1</v>
      </c>
      <c r="I14" s="85">
        <v>0</v>
      </c>
      <c r="J14" s="40">
        <f>SUM(G14:I14)</f>
        <v>1</v>
      </c>
      <c r="K14" s="41">
        <f>(J14*100)/C14</f>
        <v>100</v>
      </c>
      <c r="L14" s="127">
        <v>1</v>
      </c>
      <c r="M14" s="42">
        <f>(L14*K14)/100</f>
        <v>1</v>
      </c>
      <c r="N14" s="128" t="str">
        <f>IF(M14&gt;=0.9,"ดีเยี่ยม",IF(M14&gt;=0.75,"ดีมาก",IF(M14&gt;=0.6,"ดี",IF(M14&gt;=0.5,"พอใช้","ปรับปรุง"))))</f>
        <v>ดีเยี่ยม</v>
      </c>
      <c r="O14" s="128" t="str">
        <f t="shared" si="0"/>
        <v>บรรลุ</v>
      </c>
    </row>
    <row r="15" spans="1:15" s="11" customFormat="1" ht="22.5" customHeight="1">
      <c r="A15" s="74"/>
      <c r="B15" s="84" t="s">
        <v>99</v>
      </c>
      <c r="C15" s="137">
        <v>1</v>
      </c>
      <c r="D15" s="54">
        <v>95</v>
      </c>
      <c r="E15" s="85">
        <v>0</v>
      </c>
      <c r="F15" s="85">
        <v>0</v>
      </c>
      <c r="G15" s="85">
        <v>0</v>
      </c>
      <c r="H15" s="85">
        <v>1</v>
      </c>
      <c r="I15" s="85">
        <v>0</v>
      </c>
      <c r="J15" s="40">
        <f>SUM(G15:I15)</f>
        <v>1</v>
      </c>
      <c r="K15" s="41">
        <f>(J15*100)/C15</f>
        <v>100</v>
      </c>
      <c r="L15" s="127">
        <v>2</v>
      </c>
      <c r="M15" s="42">
        <f>(L15*K15)/100</f>
        <v>2</v>
      </c>
      <c r="N15" s="128" t="str">
        <f>IF(M15&gt;=1.8,"ดีเยี่ยม",IF(M15&gt;=1.5,"ดีมาก",IF(M15&gt;=1.2,"ดี",IF(M15&gt;=1,"พอใช้","ปรับปรุง"))))</f>
        <v>ดีเยี่ยม</v>
      </c>
      <c r="O15" s="128" t="str">
        <f t="shared" si="0"/>
        <v>บรรลุ</v>
      </c>
    </row>
    <row r="16" spans="1:15" s="27" customFormat="1" ht="22.5" customHeight="1">
      <c r="A16" s="77">
        <v>3</v>
      </c>
      <c r="B16" s="78" t="s">
        <v>100</v>
      </c>
      <c r="C16" s="79"/>
      <c r="D16" s="154"/>
      <c r="E16" s="79"/>
      <c r="F16" s="79"/>
      <c r="G16" s="79"/>
      <c r="H16" s="79"/>
      <c r="I16" s="79"/>
      <c r="J16" s="79"/>
      <c r="K16" s="125">
        <f>(K17+K18+K19+K20)/4</f>
        <v>100</v>
      </c>
      <c r="L16" s="125">
        <f>L17+L18+L19+L20</f>
        <v>5</v>
      </c>
      <c r="M16" s="126">
        <f>M17+M18+M19+M20</f>
        <v>5</v>
      </c>
      <c r="N16" s="51" t="str">
        <f>IF(M16&gt;=4.5,"ดีเยี่ยม",IF(M16&gt;=3.75,"ดีมาก",IF(M16&gt;=3,"ดี",IF(M16&gt;=2.5,"พอใช้","ปรับปรุง"))))</f>
        <v>ดีเยี่ยม</v>
      </c>
      <c r="O16" s="155"/>
    </row>
    <row r="17" spans="1:15" s="11" customFormat="1" ht="22.5" customHeight="1">
      <c r="A17" s="86"/>
      <c r="B17" s="84" t="s">
        <v>102</v>
      </c>
      <c r="C17" s="137">
        <v>1</v>
      </c>
      <c r="D17" s="54">
        <v>90</v>
      </c>
      <c r="E17" s="85">
        <v>0</v>
      </c>
      <c r="F17" s="85">
        <v>0</v>
      </c>
      <c r="G17" s="85">
        <v>0</v>
      </c>
      <c r="H17" s="85">
        <v>0</v>
      </c>
      <c r="I17" s="85">
        <v>1</v>
      </c>
      <c r="J17" s="40">
        <f>SUM(G17:I17)</f>
        <v>1</v>
      </c>
      <c r="K17" s="41">
        <f>(J17*100)/C17</f>
        <v>100</v>
      </c>
      <c r="L17" s="127">
        <v>2</v>
      </c>
      <c r="M17" s="42">
        <f>(L17*K17)/100</f>
        <v>2</v>
      </c>
      <c r="N17" s="128" t="str">
        <f>IF(M17&gt;=1.8,"ดีเยี่ยม",IF(M17&gt;=1.5,"ดีมาก",IF(M17&gt;=1.2,"ดี",IF(M17&gt;=1,"พอใช้","ปรับปรุง"))))</f>
        <v>ดีเยี่ยม</v>
      </c>
      <c r="O17" s="128" t="str">
        <f t="shared" si="0"/>
        <v>บรรลุ</v>
      </c>
    </row>
    <row r="18" spans="1:15" s="11" customFormat="1" ht="22.5" customHeight="1">
      <c r="A18" s="86"/>
      <c r="B18" s="84" t="s">
        <v>103</v>
      </c>
      <c r="C18" s="137">
        <v>1</v>
      </c>
      <c r="D18" s="54">
        <v>90</v>
      </c>
      <c r="E18" s="85">
        <v>0</v>
      </c>
      <c r="F18" s="85">
        <v>0</v>
      </c>
      <c r="G18" s="85">
        <v>0</v>
      </c>
      <c r="H18" s="85">
        <v>0</v>
      </c>
      <c r="I18" s="85">
        <v>1</v>
      </c>
      <c r="J18" s="40">
        <f>SUM(G18:I18)</f>
        <v>1</v>
      </c>
      <c r="K18" s="41">
        <f>(J18*100)/C18</f>
        <v>100</v>
      </c>
      <c r="L18" s="127">
        <v>1</v>
      </c>
      <c r="M18" s="42">
        <f>(L18*K18)/100</f>
        <v>1</v>
      </c>
      <c r="N18" s="128" t="str">
        <f>IF(M18&gt;=0.9,"ดีเยี่ยม",IF(M18&gt;=0.75,"ดีมาก",IF(M18&gt;=0.6,"ดี",IF(M18&gt;=0.5,"พอใช้","ปรับปรุง"))))</f>
        <v>ดีเยี่ยม</v>
      </c>
      <c r="O18" s="128" t="str">
        <f t="shared" si="0"/>
        <v>บรรลุ</v>
      </c>
    </row>
    <row r="19" spans="1:15" s="11" customFormat="1" ht="22.5" customHeight="1">
      <c r="A19" s="86"/>
      <c r="B19" s="84" t="s">
        <v>104</v>
      </c>
      <c r="C19" s="137">
        <v>1</v>
      </c>
      <c r="D19" s="54">
        <v>90</v>
      </c>
      <c r="E19" s="85">
        <v>0</v>
      </c>
      <c r="F19" s="85">
        <v>0</v>
      </c>
      <c r="G19" s="85">
        <v>0</v>
      </c>
      <c r="H19" s="85">
        <v>0</v>
      </c>
      <c r="I19" s="85">
        <v>1</v>
      </c>
      <c r="J19" s="40">
        <f>SUM(G19:I19)</f>
        <v>1</v>
      </c>
      <c r="K19" s="41">
        <f>(J19*100)/C19</f>
        <v>100</v>
      </c>
      <c r="L19" s="127">
        <v>1</v>
      </c>
      <c r="M19" s="42">
        <f>(L19*K19)/100</f>
        <v>1</v>
      </c>
      <c r="N19" s="128" t="str">
        <f>IF(M19&gt;=0.9,"ดีเยี่ยม",IF(M19&gt;=0.75,"ดีมาก",IF(M19&gt;=0.6,"ดี",IF(M19&gt;=0.5,"พอใช้","ปรับปรุง"))))</f>
        <v>ดีเยี่ยม</v>
      </c>
      <c r="O19" s="128" t="str">
        <f t="shared" si="0"/>
        <v>บรรลุ</v>
      </c>
    </row>
    <row r="20" spans="1:15" s="11" customFormat="1" ht="22.5" customHeight="1">
      <c r="A20" s="87"/>
      <c r="B20" s="84" t="s">
        <v>105</v>
      </c>
      <c r="C20" s="137">
        <v>1</v>
      </c>
      <c r="D20" s="54">
        <v>90</v>
      </c>
      <c r="E20" s="85">
        <v>0</v>
      </c>
      <c r="F20" s="85">
        <v>0</v>
      </c>
      <c r="G20" s="85">
        <v>0</v>
      </c>
      <c r="H20" s="85">
        <v>0</v>
      </c>
      <c r="I20" s="85">
        <v>1</v>
      </c>
      <c r="J20" s="40">
        <f>SUM(G20:I20)</f>
        <v>1</v>
      </c>
      <c r="K20" s="41">
        <f>(J20*100)/C20</f>
        <v>100</v>
      </c>
      <c r="L20" s="127">
        <v>1</v>
      </c>
      <c r="M20" s="42">
        <f>(L20*K20)/100</f>
        <v>1</v>
      </c>
      <c r="N20" s="128" t="str">
        <f>IF(M20&gt;=0.9,"ดีเยี่ยม",IF(M20&gt;=0.75,"ดีมาก",IF(M20&gt;=0.6,"ดี",IF(M20&gt;=0.5,"พอใช้","ปรับปรุง"))))</f>
        <v>ดีเยี่ยม</v>
      </c>
      <c r="O20" s="128" t="str">
        <f t="shared" si="0"/>
        <v>บรรลุ</v>
      </c>
    </row>
    <row r="21" spans="1:15" s="27" customFormat="1" ht="22.5" customHeight="1">
      <c r="A21" s="77">
        <v>4</v>
      </c>
      <c r="B21" s="78" t="s">
        <v>106</v>
      </c>
      <c r="C21" s="79"/>
      <c r="D21" s="154"/>
      <c r="E21" s="81"/>
      <c r="F21" s="81"/>
      <c r="G21" s="81"/>
      <c r="H21" s="81"/>
      <c r="I21" s="81"/>
      <c r="J21" s="79"/>
      <c r="K21" s="125">
        <f>(K22+K23+K24+K25+K26)/5</f>
        <v>100</v>
      </c>
      <c r="L21" s="125">
        <f>L22+L23+L24+L25+L26</f>
        <v>5</v>
      </c>
      <c r="M21" s="126">
        <f>M22+M23+M24+M25+M26</f>
        <v>5</v>
      </c>
      <c r="N21" s="51" t="str">
        <f>IF(M21&gt;=4.5,"ดีเยี่ยม",IF(M21&gt;=3.75,"ดีมาก",IF(M21&gt;=3,"ดี",IF(M21&gt;=2.5,"พอใช้","ปรับปรุง"))))</f>
        <v>ดีเยี่ยม</v>
      </c>
      <c r="O21" s="155"/>
    </row>
    <row r="22" spans="1:15" s="11" customFormat="1" ht="22.5" customHeight="1">
      <c r="A22" s="86"/>
      <c r="B22" s="84" t="s">
        <v>107</v>
      </c>
      <c r="C22" s="137">
        <v>1</v>
      </c>
      <c r="D22" s="54">
        <v>85</v>
      </c>
      <c r="E22" s="85">
        <v>0</v>
      </c>
      <c r="F22" s="85">
        <v>0</v>
      </c>
      <c r="G22" s="85">
        <v>0</v>
      </c>
      <c r="H22" s="85">
        <v>0</v>
      </c>
      <c r="I22" s="85">
        <v>1</v>
      </c>
      <c r="J22" s="40">
        <f>SUM(G22:I22)</f>
        <v>1</v>
      </c>
      <c r="K22" s="41">
        <f>(J22*100)/C22</f>
        <v>100</v>
      </c>
      <c r="L22" s="127">
        <v>1</v>
      </c>
      <c r="M22" s="42">
        <f>(L22*K22)/100</f>
        <v>1</v>
      </c>
      <c r="N22" s="128" t="str">
        <f aca="true" t="shared" si="1" ref="N22:N27">IF(M22&gt;=0.9,"ดีเยี่ยม",IF(M22&gt;=0.75,"ดีมาก",IF(M22&gt;=0.6,"ดี",IF(M22&gt;=0.5,"พอใช้","ปรับปรุง"))))</f>
        <v>ดีเยี่ยม</v>
      </c>
      <c r="O22" s="128" t="str">
        <f t="shared" si="0"/>
        <v>บรรลุ</v>
      </c>
    </row>
    <row r="23" spans="1:15" s="11" customFormat="1" ht="22.5" customHeight="1">
      <c r="A23" s="86"/>
      <c r="B23" s="84" t="s">
        <v>108</v>
      </c>
      <c r="C23" s="137">
        <v>1</v>
      </c>
      <c r="D23" s="54">
        <v>80</v>
      </c>
      <c r="E23" s="85">
        <v>0</v>
      </c>
      <c r="F23" s="85">
        <v>0</v>
      </c>
      <c r="G23" s="85">
        <v>0</v>
      </c>
      <c r="H23" s="85">
        <v>1</v>
      </c>
      <c r="I23" s="85">
        <v>0</v>
      </c>
      <c r="J23" s="40">
        <f>SUM(G23:I23)</f>
        <v>1</v>
      </c>
      <c r="K23" s="41">
        <f>(J23*100)/C23</f>
        <v>100</v>
      </c>
      <c r="L23" s="127">
        <v>1</v>
      </c>
      <c r="M23" s="42">
        <f>(L23*K23)/100</f>
        <v>1</v>
      </c>
      <c r="N23" s="128" t="str">
        <f t="shared" si="1"/>
        <v>ดีเยี่ยม</v>
      </c>
      <c r="O23" s="128" t="str">
        <f t="shared" si="0"/>
        <v>บรรลุ</v>
      </c>
    </row>
    <row r="24" spans="1:15" s="11" customFormat="1" ht="22.5" customHeight="1">
      <c r="A24" s="86"/>
      <c r="B24" s="84" t="s">
        <v>109</v>
      </c>
      <c r="C24" s="137">
        <v>1</v>
      </c>
      <c r="D24" s="54">
        <v>80</v>
      </c>
      <c r="E24" s="85">
        <v>0</v>
      </c>
      <c r="F24" s="85">
        <v>0</v>
      </c>
      <c r="G24" s="85">
        <v>0</v>
      </c>
      <c r="H24" s="85">
        <v>1</v>
      </c>
      <c r="I24" s="85">
        <v>0</v>
      </c>
      <c r="J24" s="40">
        <f>SUM(G24:I24)</f>
        <v>1</v>
      </c>
      <c r="K24" s="41">
        <f>(J24*100)/C24</f>
        <v>100</v>
      </c>
      <c r="L24" s="127">
        <v>1</v>
      </c>
      <c r="M24" s="42">
        <f>(L24*K24)/100</f>
        <v>1</v>
      </c>
      <c r="N24" s="128" t="str">
        <f t="shared" si="1"/>
        <v>ดีเยี่ยม</v>
      </c>
      <c r="O24" s="128" t="str">
        <f t="shared" si="0"/>
        <v>บรรลุ</v>
      </c>
    </row>
    <row r="25" spans="1:15" s="11" customFormat="1" ht="22.5" customHeight="1">
      <c r="A25" s="86"/>
      <c r="B25" s="84" t="s">
        <v>110</v>
      </c>
      <c r="C25" s="137">
        <v>1</v>
      </c>
      <c r="D25" s="54">
        <v>80</v>
      </c>
      <c r="E25" s="85">
        <v>0</v>
      </c>
      <c r="F25" s="85">
        <v>0</v>
      </c>
      <c r="G25" s="85">
        <v>0</v>
      </c>
      <c r="H25" s="85">
        <v>1</v>
      </c>
      <c r="I25" s="85">
        <v>0</v>
      </c>
      <c r="J25" s="40">
        <f>SUM(G25:I25)</f>
        <v>1</v>
      </c>
      <c r="K25" s="41">
        <f>(J25*100)/C25</f>
        <v>100</v>
      </c>
      <c r="L25" s="127">
        <v>1</v>
      </c>
      <c r="M25" s="42">
        <f>(L25*K25)/100</f>
        <v>1</v>
      </c>
      <c r="N25" s="128" t="str">
        <f t="shared" si="1"/>
        <v>ดีเยี่ยม</v>
      </c>
      <c r="O25" s="128" t="str">
        <f t="shared" si="0"/>
        <v>บรรลุ</v>
      </c>
    </row>
    <row r="26" spans="1:15" s="11" customFormat="1" ht="22.5" customHeight="1">
      <c r="A26" s="87"/>
      <c r="B26" s="84" t="s">
        <v>111</v>
      </c>
      <c r="C26" s="137">
        <v>1</v>
      </c>
      <c r="D26" s="54">
        <v>80</v>
      </c>
      <c r="E26" s="85">
        <v>0</v>
      </c>
      <c r="F26" s="85">
        <v>0</v>
      </c>
      <c r="G26" s="85">
        <v>0</v>
      </c>
      <c r="H26" s="85">
        <v>1</v>
      </c>
      <c r="I26" s="85">
        <v>0</v>
      </c>
      <c r="J26" s="40">
        <f>SUM(G26:I26)</f>
        <v>1</v>
      </c>
      <c r="K26" s="41">
        <f>(J26*100)/C26</f>
        <v>100</v>
      </c>
      <c r="L26" s="127">
        <v>1</v>
      </c>
      <c r="M26" s="42">
        <f>(L26*K26)/100</f>
        <v>1</v>
      </c>
      <c r="N26" s="128" t="str">
        <f t="shared" si="1"/>
        <v>ดีเยี่ยม</v>
      </c>
      <c r="O26" s="128" t="str">
        <f t="shared" si="0"/>
        <v>บรรลุ</v>
      </c>
    </row>
    <row r="27" spans="1:15" s="27" customFormat="1" ht="22.5" customHeight="1">
      <c r="A27" s="86"/>
      <c r="B27" s="51" t="s">
        <v>165</v>
      </c>
      <c r="C27" s="79"/>
      <c r="D27" s="79"/>
      <c r="E27" s="81"/>
      <c r="F27" s="81"/>
      <c r="G27" s="81"/>
      <c r="H27" s="81"/>
      <c r="I27" s="81"/>
      <c r="J27" s="82"/>
      <c r="K27" s="83">
        <f>(K21+K16+K11+K6)/4</f>
        <v>100</v>
      </c>
      <c r="L27" s="125">
        <f>L21+L16+L11+L6</f>
        <v>20</v>
      </c>
      <c r="M27" s="59">
        <f>M21+M16+M11+M6</f>
        <v>20</v>
      </c>
      <c r="N27" s="51" t="str">
        <f t="shared" si="1"/>
        <v>ดีเยี่ยม</v>
      </c>
      <c r="O27" s="129"/>
    </row>
    <row r="28" spans="1:15" s="27" customFormat="1" ht="22.5" customHeight="1">
      <c r="A28" s="77">
        <v>5</v>
      </c>
      <c r="B28" s="78" t="s">
        <v>36</v>
      </c>
      <c r="C28" s="79"/>
      <c r="D28" s="154"/>
      <c r="E28" s="81"/>
      <c r="F28" s="81"/>
      <c r="G28" s="81"/>
      <c r="H28" s="81"/>
      <c r="I28" s="81"/>
      <c r="J28" s="79"/>
      <c r="K28" s="125">
        <f>(K29+K30+K31+K32+K33+K34+K35+K36+K37+K38)/10</f>
        <v>100</v>
      </c>
      <c r="L28" s="125">
        <f>L29+L30+L31+L32+L33+L34+L35+L36+L37+L38</f>
        <v>20</v>
      </c>
      <c r="M28" s="126">
        <f>M29+M30+M31+M32+M33+M34+M35+M36+M37+M38</f>
        <v>20</v>
      </c>
      <c r="N28" s="51" t="str">
        <f>IF(M28&gt;=18,"ดีเยี่ยม",IF(M28&gt;=15,"ดีมาก",IF(M28&gt;=12,"ดี",IF(M28&gt;=10,"พอใช้","ปรับปรุง"))))</f>
        <v>ดีเยี่ยม</v>
      </c>
      <c r="O28" s="155"/>
    </row>
    <row r="29" spans="1:15" s="11" customFormat="1" ht="22.5" customHeight="1">
      <c r="A29" s="21"/>
      <c r="B29" s="84" t="s">
        <v>112</v>
      </c>
      <c r="C29" s="137">
        <v>1</v>
      </c>
      <c r="D29" s="80">
        <v>100</v>
      </c>
      <c r="E29" s="85">
        <v>0</v>
      </c>
      <c r="F29" s="85">
        <v>0</v>
      </c>
      <c r="G29" s="85">
        <v>0</v>
      </c>
      <c r="H29" s="85">
        <v>1</v>
      </c>
      <c r="I29" s="85">
        <v>0</v>
      </c>
      <c r="J29" s="40">
        <f aca="true" t="shared" si="2" ref="J29:J38">SUM(G29:I29)</f>
        <v>1</v>
      </c>
      <c r="K29" s="41">
        <f aca="true" t="shared" si="3" ref="K29:K38">(J29*100)/C29</f>
        <v>100</v>
      </c>
      <c r="L29" s="127">
        <v>2</v>
      </c>
      <c r="M29" s="42">
        <f aca="true" t="shared" si="4" ref="M29:M38">(L29*K29)/100</f>
        <v>2</v>
      </c>
      <c r="N29" s="128" t="str">
        <f aca="true" t="shared" si="5" ref="N29:N38">IF(M29&gt;=1.8,"ดีเยี่ยม",IF(M29&gt;=1.5,"ดีมาก",IF(M29&gt;=1.2,"ดี",IF(M29&gt;=1,"พอใช้","ปรับปรุง"))))</f>
        <v>ดีเยี่ยม</v>
      </c>
      <c r="O29" s="128" t="str">
        <f aca="true" t="shared" si="6" ref="O29:O38">IF(K29&gt;=D29,"บรรลุ",IF(K29&lt;D29,"ไม่บรรลุ"))</f>
        <v>บรรลุ</v>
      </c>
    </row>
    <row r="30" spans="1:15" s="11" customFormat="1" ht="22.5" customHeight="1">
      <c r="A30" s="21"/>
      <c r="B30" s="84" t="s">
        <v>113</v>
      </c>
      <c r="C30" s="137">
        <v>1</v>
      </c>
      <c r="D30" s="80">
        <v>100</v>
      </c>
      <c r="E30" s="85">
        <v>0</v>
      </c>
      <c r="F30" s="85">
        <v>0</v>
      </c>
      <c r="G30" s="85">
        <v>0</v>
      </c>
      <c r="H30" s="85">
        <v>0</v>
      </c>
      <c r="I30" s="85">
        <v>1</v>
      </c>
      <c r="J30" s="40">
        <f t="shared" si="2"/>
        <v>1</v>
      </c>
      <c r="K30" s="41">
        <f t="shared" si="3"/>
        <v>100</v>
      </c>
      <c r="L30" s="127">
        <v>2</v>
      </c>
      <c r="M30" s="42">
        <f t="shared" si="4"/>
        <v>2</v>
      </c>
      <c r="N30" s="128" t="str">
        <f t="shared" si="5"/>
        <v>ดีเยี่ยม</v>
      </c>
      <c r="O30" s="128" t="str">
        <f t="shared" si="6"/>
        <v>บรรลุ</v>
      </c>
    </row>
    <row r="31" spans="1:15" s="11" customFormat="1" ht="22.5" customHeight="1">
      <c r="A31" s="21"/>
      <c r="B31" s="84" t="s">
        <v>114</v>
      </c>
      <c r="C31" s="137">
        <v>1</v>
      </c>
      <c r="D31" s="80">
        <v>100</v>
      </c>
      <c r="E31" s="85">
        <v>0</v>
      </c>
      <c r="F31" s="85">
        <v>0</v>
      </c>
      <c r="G31" s="85">
        <v>0</v>
      </c>
      <c r="H31" s="85">
        <v>0</v>
      </c>
      <c r="I31" s="85">
        <v>1</v>
      </c>
      <c r="J31" s="40">
        <f t="shared" si="2"/>
        <v>1</v>
      </c>
      <c r="K31" s="41">
        <f t="shared" si="3"/>
        <v>100</v>
      </c>
      <c r="L31" s="127">
        <v>2</v>
      </c>
      <c r="M31" s="42">
        <f t="shared" si="4"/>
        <v>2</v>
      </c>
      <c r="N31" s="128" t="str">
        <f t="shared" si="5"/>
        <v>ดีเยี่ยม</v>
      </c>
      <c r="O31" s="128" t="str">
        <f t="shared" si="6"/>
        <v>บรรลุ</v>
      </c>
    </row>
    <row r="32" spans="1:15" s="11" customFormat="1" ht="22.5" customHeight="1">
      <c r="A32" s="21"/>
      <c r="B32" s="84" t="s">
        <v>115</v>
      </c>
      <c r="C32" s="137">
        <v>1</v>
      </c>
      <c r="D32" s="80">
        <v>100</v>
      </c>
      <c r="E32" s="85">
        <v>0</v>
      </c>
      <c r="F32" s="85">
        <v>0</v>
      </c>
      <c r="G32" s="85">
        <v>0</v>
      </c>
      <c r="H32" s="85">
        <v>1</v>
      </c>
      <c r="I32" s="85">
        <v>0</v>
      </c>
      <c r="J32" s="40">
        <f t="shared" si="2"/>
        <v>1</v>
      </c>
      <c r="K32" s="41">
        <f t="shared" si="3"/>
        <v>100</v>
      </c>
      <c r="L32" s="127">
        <v>2</v>
      </c>
      <c r="M32" s="42">
        <f t="shared" si="4"/>
        <v>2</v>
      </c>
      <c r="N32" s="128" t="str">
        <f t="shared" si="5"/>
        <v>ดีเยี่ยม</v>
      </c>
      <c r="O32" s="128" t="str">
        <f t="shared" si="6"/>
        <v>บรรลุ</v>
      </c>
    </row>
    <row r="33" spans="1:15" s="11" customFormat="1" ht="22.5" customHeight="1">
      <c r="A33" s="21"/>
      <c r="B33" s="84" t="s">
        <v>116</v>
      </c>
      <c r="C33" s="137">
        <v>1</v>
      </c>
      <c r="D33" s="80">
        <v>100</v>
      </c>
      <c r="E33" s="85">
        <v>0</v>
      </c>
      <c r="F33" s="85">
        <v>0</v>
      </c>
      <c r="G33" s="85">
        <v>0</v>
      </c>
      <c r="H33" s="85">
        <v>1</v>
      </c>
      <c r="I33" s="85">
        <v>0</v>
      </c>
      <c r="J33" s="40">
        <f t="shared" si="2"/>
        <v>1</v>
      </c>
      <c r="K33" s="41">
        <f t="shared" si="3"/>
        <v>100</v>
      </c>
      <c r="L33" s="127">
        <v>2</v>
      </c>
      <c r="M33" s="42">
        <f t="shared" si="4"/>
        <v>2</v>
      </c>
      <c r="N33" s="128" t="str">
        <f t="shared" si="5"/>
        <v>ดีเยี่ยม</v>
      </c>
      <c r="O33" s="128" t="str">
        <f t="shared" si="6"/>
        <v>บรรลุ</v>
      </c>
    </row>
    <row r="34" spans="1:15" s="11" customFormat="1" ht="22.5" customHeight="1">
      <c r="A34" s="21"/>
      <c r="B34" s="84" t="s">
        <v>117</v>
      </c>
      <c r="C34" s="137">
        <v>1</v>
      </c>
      <c r="D34" s="80">
        <v>100</v>
      </c>
      <c r="E34" s="85">
        <v>0</v>
      </c>
      <c r="F34" s="85">
        <v>0</v>
      </c>
      <c r="G34" s="85">
        <v>0</v>
      </c>
      <c r="H34" s="85">
        <v>1</v>
      </c>
      <c r="I34" s="85">
        <v>0</v>
      </c>
      <c r="J34" s="40">
        <f t="shared" si="2"/>
        <v>1</v>
      </c>
      <c r="K34" s="41">
        <f t="shared" si="3"/>
        <v>100</v>
      </c>
      <c r="L34" s="127">
        <v>2</v>
      </c>
      <c r="M34" s="42">
        <f t="shared" si="4"/>
        <v>2</v>
      </c>
      <c r="N34" s="128" t="str">
        <f t="shared" si="5"/>
        <v>ดีเยี่ยม</v>
      </c>
      <c r="O34" s="128" t="str">
        <f t="shared" si="6"/>
        <v>บรรลุ</v>
      </c>
    </row>
    <row r="35" spans="1:15" s="11" customFormat="1" ht="22.5" customHeight="1">
      <c r="A35" s="21"/>
      <c r="B35" s="84" t="s">
        <v>118</v>
      </c>
      <c r="C35" s="137">
        <v>1</v>
      </c>
      <c r="D35" s="80">
        <v>100</v>
      </c>
      <c r="E35" s="85">
        <v>0</v>
      </c>
      <c r="F35" s="85">
        <v>0</v>
      </c>
      <c r="G35" s="85">
        <v>0</v>
      </c>
      <c r="H35" s="85">
        <v>1</v>
      </c>
      <c r="I35" s="85">
        <v>0</v>
      </c>
      <c r="J35" s="40">
        <f t="shared" si="2"/>
        <v>1</v>
      </c>
      <c r="K35" s="41">
        <f t="shared" si="3"/>
        <v>100</v>
      </c>
      <c r="L35" s="127">
        <v>2</v>
      </c>
      <c r="M35" s="42">
        <f t="shared" si="4"/>
        <v>2</v>
      </c>
      <c r="N35" s="128" t="str">
        <f t="shared" si="5"/>
        <v>ดีเยี่ยม</v>
      </c>
      <c r="O35" s="128" t="str">
        <f t="shared" si="6"/>
        <v>บรรลุ</v>
      </c>
    </row>
    <row r="36" spans="1:15" s="11" customFormat="1" ht="22.5" customHeight="1">
      <c r="A36" s="21"/>
      <c r="B36" s="84" t="s">
        <v>119</v>
      </c>
      <c r="C36" s="137">
        <v>1</v>
      </c>
      <c r="D36" s="80">
        <v>100</v>
      </c>
      <c r="E36" s="85">
        <v>0</v>
      </c>
      <c r="F36" s="85">
        <v>0</v>
      </c>
      <c r="G36" s="85">
        <v>0</v>
      </c>
      <c r="H36" s="85">
        <v>0</v>
      </c>
      <c r="I36" s="85">
        <v>1</v>
      </c>
      <c r="J36" s="40">
        <f t="shared" si="2"/>
        <v>1</v>
      </c>
      <c r="K36" s="41">
        <f t="shared" si="3"/>
        <v>100</v>
      </c>
      <c r="L36" s="127">
        <v>2</v>
      </c>
      <c r="M36" s="42">
        <f t="shared" si="4"/>
        <v>2</v>
      </c>
      <c r="N36" s="128" t="str">
        <f t="shared" si="5"/>
        <v>ดีเยี่ยม</v>
      </c>
      <c r="O36" s="128" t="str">
        <f t="shared" si="6"/>
        <v>บรรลุ</v>
      </c>
    </row>
    <row r="37" spans="1:15" s="11" customFormat="1" ht="22.5" customHeight="1">
      <c r="A37" s="21"/>
      <c r="B37" s="84" t="s">
        <v>120</v>
      </c>
      <c r="C37" s="137">
        <v>1</v>
      </c>
      <c r="D37" s="80">
        <v>100</v>
      </c>
      <c r="E37" s="85">
        <v>0</v>
      </c>
      <c r="F37" s="85">
        <v>0</v>
      </c>
      <c r="G37" s="85">
        <v>0</v>
      </c>
      <c r="H37" s="85">
        <v>1</v>
      </c>
      <c r="I37" s="85">
        <v>0</v>
      </c>
      <c r="J37" s="40">
        <f t="shared" si="2"/>
        <v>1</v>
      </c>
      <c r="K37" s="41">
        <f t="shared" si="3"/>
        <v>100</v>
      </c>
      <c r="L37" s="127">
        <v>2</v>
      </c>
      <c r="M37" s="42">
        <f t="shared" si="4"/>
        <v>2</v>
      </c>
      <c r="N37" s="128" t="str">
        <f t="shared" si="5"/>
        <v>ดีเยี่ยม</v>
      </c>
      <c r="O37" s="128" t="str">
        <f t="shared" si="6"/>
        <v>บรรลุ</v>
      </c>
    </row>
    <row r="38" spans="1:15" s="11" customFormat="1" ht="22.5" customHeight="1">
      <c r="A38" s="74"/>
      <c r="B38" s="84" t="s">
        <v>121</v>
      </c>
      <c r="C38" s="137">
        <v>1</v>
      </c>
      <c r="D38" s="80">
        <v>100</v>
      </c>
      <c r="E38" s="85">
        <v>0</v>
      </c>
      <c r="F38" s="85">
        <v>0</v>
      </c>
      <c r="G38" s="85">
        <v>0</v>
      </c>
      <c r="H38" s="85">
        <v>1</v>
      </c>
      <c r="I38" s="85">
        <v>0</v>
      </c>
      <c r="J38" s="40">
        <f t="shared" si="2"/>
        <v>1</v>
      </c>
      <c r="K38" s="41">
        <f t="shared" si="3"/>
        <v>100</v>
      </c>
      <c r="L38" s="127">
        <v>2</v>
      </c>
      <c r="M38" s="42">
        <f t="shared" si="4"/>
        <v>2</v>
      </c>
      <c r="N38" s="128" t="str">
        <f t="shared" si="5"/>
        <v>ดีเยี่ยม</v>
      </c>
      <c r="O38" s="128" t="str">
        <f t="shared" si="6"/>
        <v>บรรลุ</v>
      </c>
    </row>
    <row r="39" spans="1:15" s="27" customFormat="1" ht="22.5" customHeight="1">
      <c r="A39" s="77">
        <v>6</v>
      </c>
      <c r="B39" s="78" t="s">
        <v>46</v>
      </c>
      <c r="C39" s="79"/>
      <c r="D39" s="154"/>
      <c r="E39" s="81"/>
      <c r="F39" s="81"/>
      <c r="G39" s="81"/>
      <c r="H39" s="81"/>
      <c r="I39" s="81"/>
      <c r="J39" s="79"/>
      <c r="K39" s="156"/>
      <c r="L39" s="125">
        <f>L40+L41+L42+L43+L44+L45+L46</f>
        <v>20</v>
      </c>
      <c r="M39" s="126">
        <f>M40+M41+M42+M43+M44+M45+M46</f>
        <v>16</v>
      </c>
      <c r="N39" s="51" t="str">
        <f>IF(M39&gt;=18,"ดีเยี่ยม",IF(M39&gt;=15,"ดีมาก",IF(M39&gt;=12,"ดี",IF(M39&gt;=10,"พอใช้","ปรับปรุง"))))</f>
        <v>ดีมาก</v>
      </c>
      <c r="O39" s="155"/>
    </row>
    <row r="40" spans="1:15" s="11" customFormat="1" ht="22.5" customHeight="1">
      <c r="A40" s="21"/>
      <c r="B40" s="84" t="s">
        <v>122</v>
      </c>
      <c r="C40" s="54">
        <v>1</v>
      </c>
      <c r="D40" s="54">
        <v>3</v>
      </c>
      <c r="E40" s="85" t="s">
        <v>148</v>
      </c>
      <c r="F40" s="85" t="s">
        <v>148</v>
      </c>
      <c r="G40" s="85" t="s">
        <v>148</v>
      </c>
      <c r="H40" s="85">
        <v>1</v>
      </c>
      <c r="I40" s="85"/>
      <c r="J40" s="88"/>
      <c r="K40" s="128" t="str">
        <f aca="true" t="shared" si="7" ref="K40:K46">IF(E40=1,"1",IF(F40=1,"2",IF(G40=1,"3",IF(H40=1,"4","5"))))</f>
        <v>4</v>
      </c>
      <c r="L40" s="127">
        <v>3</v>
      </c>
      <c r="M40" s="42">
        <f>(L40*K40)/5</f>
        <v>2.4</v>
      </c>
      <c r="N40" s="128" t="str">
        <f aca="true" t="shared" si="8" ref="N40:N45">IF(M40&gt;=2.41,"ดีเยี่ยม",IF(M40&gt;=1.81,"ดีมาก",IF(M40&gt;=1.21,"ดี",IF(M40&gt;=0.61,"พอใช้","ปรับปรุง"))))</f>
        <v>ดีมาก</v>
      </c>
      <c r="O40" s="128" t="str">
        <f aca="true" t="shared" si="9" ref="O40:O71">IF(K40&gt;=D40,"บรรลุ",IF(K40&lt;D40,"ไม่บรรลุ"))</f>
        <v>บรรลุ</v>
      </c>
    </row>
    <row r="41" spans="1:15" s="11" customFormat="1" ht="22.5" customHeight="1">
      <c r="A41" s="21"/>
      <c r="B41" s="84" t="s">
        <v>123</v>
      </c>
      <c r="C41" s="54">
        <v>1</v>
      </c>
      <c r="D41" s="54">
        <v>3</v>
      </c>
      <c r="E41" s="85" t="s">
        <v>148</v>
      </c>
      <c r="F41" s="85"/>
      <c r="G41" s="85" t="s">
        <v>148</v>
      </c>
      <c r="H41" s="85">
        <v>1</v>
      </c>
      <c r="I41" s="85" t="s">
        <v>148</v>
      </c>
      <c r="J41" s="88"/>
      <c r="K41" s="128" t="str">
        <f t="shared" si="7"/>
        <v>4</v>
      </c>
      <c r="L41" s="127">
        <v>3</v>
      </c>
      <c r="M41" s="42">
        <f aca="true" t="shared" si="10" ref="M41:M46">(L41*K41)/5</f>
        <v>2.4</v>
      </c>
      <c r="N41" s="128" t="str">
        <f t="shared" si="8"/>
        <v>ดีมาก</v>
      </c>
      <c r="O41" s="128" t="str">
        <f t="shared" si="9"/>
        <v>บรรลุ</v>
      </c>
    </row>
    <row r="42" spans="1:15" s="11" customFormat="1" ht="22.5" customHeight="1">
      <c r="A42" s="21"/>
      <c r="B42" s="84" t="s">
        <v>124</v>
      </c>
      <c r="C42" s="54">
        <v>1</v>
      </c>
      <c r="D42" s="54">
        <v>3</v>
      </c>
      <c r="E42" s="85" t="s">
        <v>148</v>
      </c>
      <c r="F42" s="85" t="s">
        <v>148</v>
      </c>
      <c r="G42" s="85" t="s">
        <v>148</v>
      </c>
      <c r="H42" s="85">
        <v>1</v>
      </c>
      <c r="I42" s="85" t="s">
        <v>148</v>
      </c>
      <c r="J42" s="88"/>
      <c r="K42" s="128" t="str">
        <f t="shared" si="7"/>
        <v>4</v>
      </c>
      <c r="L42" s="127">
        <v>3</v>
      </c>
      <c r="M42" s="42">
        <f t="shared" si="10"/>
        <v>2.4</v>
      </c>
      <c r="N42" s="128" t="str">
        <f t="shared" si="8"/>
        <v>ดีมาก</v>
      </c>
      <c r="O42" s="128" t="str">
        <f t="shared" si="9"/>
        <v>บรรลุ</v>
      </c>
    </row>
    <row r="43" spans="1:15" s="11" customFormat="1" ht="22.5" customHeight="1">
      <c r="A43" s="21"/>
      <c r="B43" s="84" t="s">
        <v>125</v>
      </c>
      <c r="C43" s="54">
        <v>1</v>
      </c>
      <c r="D43" s="54">
        <v>3</v>
      </c>
      <c r="E43" s="85" t="s">
        <v>148</v>
      </c>
      <c r="F43" s="85" t="s">
        <v>148</v>
      </c>
      <c r="G43" s="85" t="s">
        <v>148</v>
      </c>
      <c r="H43" s="85" t="s">
        <v>148</v>
      </c>
      <c r="I43" s="85">
        <v>1</v>
      </c>
      <c r="J43" s="88"/>
      <c r="K43" s="128" t="str">
        <f t="shared" si="7"/>
        <v>5</v>
      </c>
      <c r="L43" s="127">
        <v>3</v>
      </c>
      <c r="M43" s="42">
        <f t="shared" si="10"/>
        <v>3</v>
      </c>
      <c r="N43" s="128" t="str">
        <f t="shared" si="8"/>
        <v>ดีเยี่ยม</v>
      </c>
      <c r="O43" s="128" t="str">
        <f t="shared" si="9"/>
        <v>บรรลุ</v>
      </c>
    </row>
    <row r="44" spans="1:15" s="11" customFormat="1" ht="22.5" customHeight="1">
      <c r="A44" s="21"/>
      <c r="B44" s="84" t="s">
        <v>126</v>
      </c>
      <c r="C44" s="54">
        <v>1</v>
      </c>
      <c r="D44" s="54">
        <v>3</v>
      </c>
      <c r="E44" s="85" t="s">
        <v>148</v>
      </c>
      <c r="F44" s="85" t="s">
        <v>148</v>
      </c>
      <c r="G44" s="85">
        <v>1</v>
      </c>
      <c r="H44" s="85" t="s">
        <v>148</v>
      </c>
      <c r="I44" s="85" t="s">
        <v>148</v>
      </c>
      <c r="J44" s="88"/>
      <c r="K44" s="128" t="str">
        <f t="shared" si="7"/>
        <v>3</v>
      </c>
      <c r="L44" s="127">
        <v>3</v>
      </c>
      <c r="M44" s="42">
        <f t="shared" si="10"/>
        <v>1.8</v>
      </c>
      <c r="N44" s="128" t="str">
        <f t="shared" si="8"/>
        <v>ดี</v>
      </c>
      <c r="O44" s="128" t="str">
        <f t="shared" si="9"/>
        <v>บรรลุ</v>
      </c>
    </row>
    <row r="45" spans="1:15" s="11" customFormat="1" ht="22.5" customHeight="1">
      <c r="A45" s="21"/>
      <c r="B45" s="84" t="s">
        <v>127</v>
      </c>
      <c r="C45" s="54">
        <v>1</v>
      </c>
      <c r="D45" s="54">
        <v>3</v>
      </c>
      <c r="E45" s="85" t="s">
        <v>148</v>
      </c>
      <c r="F45" s="85"/>
      <c r="G45" s="85" t="s">
        <v>148</v>
      </c>
      <c r="H45" s="85">
        <v>1</v>
      </c>
      <c r="I45" s="85" t="s">
        <v>148</v>
      </c>
      <c r="J45" s="88"/>
      <c r="K45" s="128" t="str">
        <f t="shared" si="7"/>
        <v>4</v>
      </c>
      <c r="L45" s="127">
        <v>3</v>
      </c>
      <c r="M45" s="42">
        <f t="shared" si="10"/>
        <v>2.4</v>
      </c>
      <c r="N45" s="128" t="str">
        <f t="shared" si="8"/>
        <v>ดีมาก</v>
      </c>
      <c r="O45" s="128" t="str">
        <f t="shared" si="9"/>
        <v>บรรลุ</v>
      </c>
    </row>
    <row r="46" spans="1:15" s="11" customFormat="1" ht="22.5" customHeight="1">
      <c r="A46" s="74"/>
      <c r="B46" s="84" t="s">
        <v>128</v>
      </c>
      <c r="C46" s="54">
        <v>1</v>
      </c>
      <c r="D46" s="54">
        <v>3</v>
      </c>
      <c r="E46" s="85"/>
      <c r="F46" s="85" t="s">
        <v>148</v>
      </c>
      <c r="G46" s="85" t="s">
        <v>148</v>
      </c>
      <c r="H46" s="85">
        <v>1</v>
      </c>
      <c r="I46" s="85" t="s">
        <v>148</v>
      </c>
      <c r="J46" s="88"/>
      <c r="K46" s="128" t="str">
        <f t="shared" si="7"/>
        <v>4</v>
      </c>
      <c r="L46" s="127">
        <v>2</v>
      </c>
      <c r="M46" s="42">
        <f t="shared" si="10"/>
        <v>1.6</v>
      </c>
      <c r="N46" s="128" t="str">
        <f>IF(M46&gt;=1.61,"ดีเยี่ยม",IF(M46&gt;=1.21,"ดีมาก",IF(M46&gt;=0.81,"ดี",IF(M46&gt;=0.41,"พอใช้","ปรับปรุง"))))</f>
        <v>ดีมาก</v>
      </c>
      <c r="O46" s="128" t="str">
        <f t="shared" si="9"/>
        <v>บรรลุ</v>
      </c>
    </row>
    <row r="47" spans="1:15" s="27" customFormat="1" ht="22.5" customHeight="1">
      <c r="A47" s="77">
        <v>7</v>
      </c>
      <c r="B47" s="78" t="s">
        <v>129</v>
      </c>
      <c r="C47" s="79"/>
      <c r="D47" s="154"/>
      <c r="E47" s="81"/>
      <c r="F47" s="81"/>
      <c r="G47" s="81"/>
      <c r="H47" s="81"/>
      <c r="I47" s="81"/>
      <c r="J47" s="79"/>
      <c r="K47" s="156"/>
      <c r="L47" s="125">
        <f>L48+L49+L50+L51+L52</f>
        <v>20</v>
      </c>
      <c r="M47" s="126">
        <f>M48+M49+M50+M51+M52</f>
        <v>16</v>
      </c>
      <c r="N47" s="51" t="str">
        <f>IF(M47&gt;=18,"ดีเยี่ยม",IF(M47&gt;=15,"ดีมาก",IF(M47&gt;=12,"ดี",IF(M47&gt;=10,"พอใช้","ปรับปรุง"))))</f>
        <v>ดีมาก</v>
      </c>
      <c r="O47" s="155"/>
    </row>
    <row r="48" spans="1:15" s="11" customFormat="1" ht="22.5" customHeight="1">
      <c r="A48" s="86"/>
      <c r="B48" s="84" t="s">
        <v>130</v>
      </c>
      <c r="C48" s="54">
        <v>1</v>
      </c>
      <c r="D48" s="54">
        <v>4</v>
      </c>
      <c r="E48" s="85" t="s">
        <v>148</v>
      </c>
      <c r="F48" s="85" t="s">
        <v>148</v>
      </c>
      <c r="G48" s="85" t="s">
        <v>148</v>
      </c>
      <c r="H48" s="85" t="s">
        <v>148</v>
      </c>
      <c r="I48" s="85">
        <v>1</v>
      </c>
      <c r="J48" s="88"/>
      <c r="K48" s="128" t="str">
        <f>IF(E48=1,"1",IF(F48=1,"2",IF(G48=1,"3",IF(H48=1,"4","5"))))</f>
        <v>5</v>
      </c>
      <c r="L48" s="127">
        <v>4</v>
      </c>
      <c r="M48" s="42">
        <f>(L48*K48)/5</f>
        <v>4</v>
      </c>
      <c r="N48" s="128" t="str">
        <f>IF(M48&gt;=3.21,"ดีเยี่ยม",IF(M48&gt;=2.41,"ดีมาก",IF(M48&gt;=1.61,"ดี",IF(M48&gt;=0.81,"พอใช้","ปรับปรุง"))))</f>
        <v>ดีเยี่ยม</v>
      </c>
      <c r="O48" s="128" t="str">
        <f t="shared" si="9"/>
        <v>บรรลุ</v>
      </c>
    </row>
    <row r="49" spans="1:15" s="11" customFormat="1" ht="22.5" customHeight="1">
      <c r="A49" s="86"/>
      <c r="B49" s="84" t="s">
        <v>131</v>
      </c>
      <c r="C49" s="54">
        <v>1</v>
      </c>
      <c r="D49" s="54">
        <v>3</v>
      </c>
      <c r="E49" s="85" t="s">
        <v>148</v>
      </c>
      <c r="F49" s="85" t="s">
        <v>148</v>
      </c>
      <c r="G49" s="85" t="s">
        <v>148</v>
      </c>
      <c r="H49" s="85">
        <v>1</v>
      </c>
      <c r="I49" s="85" t="s">
        <v>148</v>
      </c>
      <c r="J49" s="88"/>
      <c r="K49" s="128" t="str">
        <f>IF(E49=1,"1",IF(F49=1,"2",IF(G49=1,"3",IF(H49=1,"4","5"))))</f>
        <v>4</v>
      </c>
      <c r="L49" s="127">
        <v>4</v>
      </c>
      <c r="M49" s="42">
        <f>(L49*K49)/5</f>
        <v>3.2</v>
      </c>
      <c r="N49" s="128" t="str">
        <f>IF(M49&gt;=3.21,"ดีเยี่ยม",IF(M49&gt;=2.41,"ดีมาก",IF(M49&gt;=1.61,"ดี",IF(M49&gt;=0.81,"พอใช้","ปรับปรุง"))))</f>
        <v>ดีมาก</v>
      </c>
      <c r="O49" s="128" t="str">
        <f t="shared" si="9"/>
        <v>บรรลุ</v>
      </c>
    </row>
    <row r="50" spans="1:15" s="11" customFormat="1" ht="22.5" customHeight="1">
      <c r="A50" s="86"/>
      <c r="B50" s="84" t="s">
        <v>132</v>
      </c>
      <c r="C50" s="54">
        <v>1</v>
      </c>
      <c r="D50" s="54">
        <v>3</v>
      </c>
      <c r="E50" s="85" t="s">
        <v>148</v>
      </c>
      <c r="F50" s="85" t="s">
        <v>148</v>
      </c>
      <c r="G50" s="85">
        <v>1</v>
      </c>
      <c r="H50" s="85" t="s">
        <v>148</v>
      </c>
      <c r="I50" s="85" t="s">
        <v>148</v>
      </c>
      <c r="J50" s="88"/>
      <c r="K50" s="128" t="str">
        <f>IF(E50=1,"1",IF(F50=1,"2",IF(G50=1,"3",IF(H50=1,"4","5"))))</f>
        <v>3</v>
      </c>
      <c r="L50" s="127">
        <v>4</v>
      </c>
      <c r="M50" s="42">
        <f>(L50*K50)/5</f>
        <v>2.4</v>
      </c>
      <c r="N50" s="128" t="str">
        <f>IF(M50&gt;=3.21,"ดีเยี่ยม",IF(M50&gt;=2.41,"ดีมาก",IF(M50&gt;=1.61,"ดี",IF(M50&gt;=0.81,"พอใช้","ปรับปรุง"))))</f>
        <v>ดี</v>
      </c>
      <c r="O50" s="128" t="str">
        <f t="shared" si="9"/>
        <v>บรรลุ</v>
      </c>
    </row>
    <row r="51" spans="1:15" s="11" customFormat="1" ht="22.5" customHeight="1">
      <c r="A51" s="86"/>
      <c r="B51" s="84" t="s">
        <v>133</v>
      </c>
      <c r="C51" s="54">
        <v>1</v>
      </c>
      <c r="D51" s="54">
        <v>3</v>
      </c>
      <c r="E51" s="85" t="s">
        <v>148</v>
      </c>
      <c r="F51" s="85"/>
      <c r="G51" s="85">
        <v>1</v>
      </c>
      <c r="H51" s="85" t="s">
        <v>148</v>
      </c>
      <c r="I51" s="85" t="s">
        <v>148</v>
      </c>
      <c r="J51" s="88"/>
      <c r="K51" s="128" t="str">
        <f>IF(E51=1,"1",IF(F51=1,"2",IF(G51=1,"3",IF(H51=1,"4","5"))))</f>
        <v>3</v>
      </c>
      <c r="L51" s="127">
        <v>4</v>
      </c>
      <c r="M51" s="42">
        <f>(L51*K51)/5</f>
        <v>2.4</v>
      </c>
      <c r="N51" s="128" t="str">
        <f>IF(M51&gt;=3.21,"ดีเยี่ยม",IF(M51&gt;=2.41,"ดีมาก",IF(M51&gt;=1.61,"ดี",IF(M51&gt;=0.81,"พอใช้","ปรับปรุง"))))</f>
        <v>ดี</v>
      </c>
      <c r="O51" s="128" t="str">
        <f t="shared" si="9"/>
        <v>บรรลุ</v>
      </c>
    </row>
    <row r="52" spans="1:15" s="11" customFormat="1" ht="22.5" customHeight="1">
      <c r="A52" s="87"/>
      <c r="B52" s="84" t="s">
        <v>134</v>
      </c>
      <c r="C52" s="54">
        <v>1</v>
      </c>
      <c r="D52" s="54">
        <v>3</v>
      </c>
      <c r="E52" s="85" t="s">
        <v>148</v>
      </c>
      <c r="F52" s="85" t="s">
        <v>148</v>
      </c>
      <c r="G52" s="85" t="s">
        <v>148</v>
      </c>
      <c r="H52" s="85" t="s">
        <v>148</v>
      </c>
      <c r="I52" s="85">
        <v>1</v>
      </c>
      <c r="J52" s="88"/>
      <c r="K52" s="128" t="str">
        <f>IF(E52=1,"1",IF(F52=1,"2",IF(G52=1,"3",IF(H52=1,"4","5"))))</f>
        <v>5</v>
      </c>
      <c r="L52" s="127">
        <v>4</v>
      </c>
      <c r="M52" s="42">
        <f>(L52*K52)/5</f>
        <v>4</v>
      </c>
      <c r="N52" s="128" t="str">
        <f>IF(M52&gt;=3.21,"ดีเยี่ยม",IF(M52&gt;=2.41,"ดีมาก",IF(M52&gt;=1.61,"ดี",IF(M52&gt;=0.81,"พอใช้","ปรับปรุง"))))</f>
        <v>ดีเยี่ยม</v>
      </c>
      <c r="O52" s="128" t="str">
        <f t="shared" si="9"/>
        <v>บรรลุ</v>
      </c>
    </row>
    <row r="53" spans="1:15" s="27" customFormat="1" ht="22.5" customHeight="1">
      <c r="A53" s="77">
        <v>8</v>
      </c>
      <c r="B53" s="78" t="s">
        <v>68</v>
      </c>
      <c r="C53" s="79">
        <v>0</v>
      </c>
      <c r="D53" s="154"/>
      <c r="E53" s="81"/>
      <c r="F53" s="81"/>
      <c r="G53" s="81"/>
      <c r="H53" s="81"/>
      <c r="I53" s="81"/>
      <c r="J53" s="79"/>
      <c r="K53" s="156"/>
      <c r="L53" s="125">
        <f>L54+L55+L56+L57+L58+L59</f>
        <v>5</v>
      </c>
      <c r="M53" s="59">
        <f>M54+M55+M56+M57+M58+M59</f>
        <v>3.9</v>
      </c>
      <c r="N53" s="51" t="str">
        <f>IF(M53&gt;=4.5,"ดีเยี่ยม",IF(M53&gt;=3.75,"ดีมาก",IF(M53&gt;=3,"ดี",IF(M53&gt;=2.5,"พอใช้","ปรับปรุง"))))</f>
        <v>ดีมาก</v>
      </c>
      <c r="O53" s="155"/>
    </row>
    <row r="54" spans="1:15" s="11" customFormat="1" ht="22.5" customHeight="1">
      <c r="A54" s="86"/>
      <c r="B54" s="84" t="s">
        <v>135</v>
      </c>
      <c r="C54" s="54">
        <v>1</v>
      </c>
      <c r="D54" s="54" t="s">
        <v>157</v>
      </c>
      <c r="E54" s="85" t="s">
        <v>148</v>
      </c>
      <c r="F54" s="85" t="s">
        <v>148</v>
      </c>
      <c r="G54" s="85" t="s">
        <v>148</v>
      </c>
      <c r="H54" s="85" t="s">
        <v>148</v>
      </c>
      <c r="I54" s="85">
        <v>1</v>
      </c>
      <c r="J54" s="88"/>
      <c r="K54" s="128" t="str">
        <f aca="true" t="shared" si="11" ref="K54:K59">IF(E54=1,"1",IF(F54=1,"2",IF(G54=1,"3",IF(H54=1,"4","5"))))</f>
        <v>5</v>
      </c>
      <c r="L54" s="127">
        <v>1</v>
      </c>
      <c r="M54" s="42">
        <f aca="true" t="shared" si="12" ref="M54:M59">(L54*K54)/5</f>
        <v>1</v>
      </c>
      <c r="N54" s="128" t="str">
        <f>IF(M54&gt;=0.9,"ดีเยี่ยม",IF(M54&gt;=0.75,"ดีมาก",IF(M54&gt;=0.6,"ดี",IF(M54&gt;=0.5,"พอใช้","ปรับปรุง"))))</f>
        <v>ดีเยี่ยม</v>
      </c>
      <c r="O54" s="128" t="str">
        <f t="shared" si="9"/>
        <v>บรรลุ</v>
      </c>
    </row>
    <row r="55" spans="1:15" s="11" customFormat="1" ht="22.5" customHeight="1">
      <c r="A55" s="86"/>
      <c r="B55" s="84" t="s">
        <v>136</v>
      </c>
      <c r="C55" s="54">
        <v>1</v>
      </c>
      <c r="D55" s="54">
        <v>3</v>
      </c>
      <c r="E55" s="85" t="s">
        <v>148</v>
      </c>
      <c r="F55" s="85" t="s">
        <v>148</v>
      </c>
      <c r="G55" s="85" t="s">
        <v>148</v>
      </c>
      <c r="H55" s="85">
        <v>1</v>
      </c>
      <c r="I55" s="85" t="s">
        <v>148</v>
      </c>
      <c r="J55" s="88"/>
      <c r="K55" s="128" t="str">
        <f t="shared" si="11"/>
        <v>4</v>
      </c>
      <c r="L55" s="127">
        <v>1</v>
      </c>
      <c r="M55" s="42">
        <f t="shared" si="12"/>
        <v>0.8</v>
      </c>
      <c r="N55" s="128" t="str">
        <f>IF(M55&gt;=0.9,"ดีเยี่ยม",IF(M55&gt;=0.75,"ดีมาก",IF(M55&gt;=0.6,"ดี",IF(M55&gt;=0.5,"พอใช้","ปรับปรุง"))))</f>
        <v>ดีมาก</v>
      </c>
      <c r="O55" s="128" t="str">
        <f t="shared" si="9"/>
        <v>บรรลุ</v>
      </c>
    </row>
    <row r="56" spans="1:15" s="11" customFormat="1" ht="22.5" customHeight="1">
      <c r="A56" s="86"/>
      <c r="B56" s="84" t="s">
        <v>137</v>
      </c>
      <c r="C56" s="54">
        <v>1</v>
      </c>
      <c r="D56" s="54">
        <v>3</v>
      </c>
      <c r="E56" s="85" t="s">
        <v>148</v>
      </c>
      <c r="F56" s="85" t="s">
        <v>148</v>
      </c>
      <c r="G56" s="85">
        <v>1</v>
      </c>
      <c r="H56" s="85" t="s">
        <v>148</v>
      </c>
      <c r="I56" s="85" t="s">
        <v>148</v>
      </c>
      <c r="J56" s="88"/>
      <c r="K56" s="128" t="str">
        <f t="shared" si="11"/>
        <v>3</v>
      </c>
      <c r="L56" s="127">
        <v>1</v>
      </c>
      <c r="M56" s="42">
        <f t="shared" si="12"/>
        <v>0.6</v>
      </c>
      <c r="N56" s="128" t="str">
        <f>IF(M56&gt;=0.9,"ดีเยี่ยม",IF(M56&gt;=0.75,"ดีมาก",IF(M56&gt;=0.6,"ดี",IF(M56&gt;=0.5,"พอใช้","ปรับปรุง"))))</f>
        <v>ดี</v>
      </c>
      <c r="O56" s="128" t="str">
        <f t="shared" si="9"/>
        <v>บรรลุ</v>
      </c>
    </row>
    <row r="57" spans="1:15" s="11" customFormat="1" ht="22.5" customHeight="1">
      <c r="A57" s="86"/>
      <c r="B57" s="84" t="s">
        <v>138</v>
      </c>
      <c r="C57" s="54">
        <v>1</v>
      </c>
      <c r="D57" s="54">
        <v>3</v>
      </c>
      <c r="E57" s="85" t="s">
        <v>148</v>
      </c>
      <c r="F57" s="85" t="s">
        <v>148</v>
      </c>
      <c r="G57" s="85" t="s">
        <v>148</v>
      </c>
      <c r="H57" s="85" t="s">
        <v>148</v>
      </c>
      <c r="I57" s="85">
        <v>1</v>
      </c>
      <c r="J57" s="88"/>
      <c r="K57" s="128" t="str">
        <f t="shared" si="11"/>
        <v>5</v>
      </c>
      <c r="L57" s="127">
        <v>0.5</v>
      </c>
      <c r="M57" s="42">
        <f>(L57*K57)/5</f>
        <v>0.5</v>
      </c>
      <c r="N57" s="128" t="str">
        <f>IF(M57&gt;=0.41,"ดีเยี่ยม",IF(M57&gt;=0.31,"ดีมาก",IF(M57&gt;=0.21,"ดี",IF(M57&gt;=0.11,"พอใช้","ปรับปรุง"))))</f>
        <v>ดีเยี่ยม</v>
      </c>
      <c r="O57" s="128" t="str">
        <f t="shared" si="9"/>
        <v>บรรลุ</v>
      </c>
    </row>
    <row r="58" spans="1:15" s="11" customFormat="1" ht="22.5" customHeight="1">
      <c r="A58" s="86"/>
      <c r="B58" s="84" t="s">
        <v>139</v>
      </c>
      <c r="C58" s="54">
        <v>1</v>
      </c>
      <c r="D58" s="54">
        <v>3</v>
      </c>
      <c r="E58" s="85" t="s">
        <v>148</v>
      </c>
      <c r="F58" s="85" t="s">
        <v>148</v>
      </c>
      <c r="G58" s="85" t="s">
        <v>148</v>
      </c>
      <c r="H58" s="85">
        <v>1</v>
      </c>
      <c r="I58" s="85" t="s">
        <v>148</v>
      </c>
      <c r="J58" s="88"/>
      <c r="K58" s="128" t="str">
        <f t="shared" si="11"/>
        <v>4</v>
      </c>
      <c r="L58" s="127">
        <v>0.5</v>
      </c>
      <c r="M58" s="42">
        <f t="shared" si="12"/>
        <v>0.4</v>
      </c>
      <c r="N58" s="128" t="str">
        <f>IF(M58&gt;=0.41,"ดีเยี่ยม",IF(M58&gt;=0.31,"ดีมาก",IF(M58&gt;=0.21,"ดี",IF(M58&gt;=0.11,"พอใช้","ปรับปรุง"))))</f>
        <v>ดีมาก</v>
      </c>
      <c r="O58" s="128" t="str">
        <f t="shared" si="9"/>
        <v>บรรลุ</v>
      </c>
    </row>
    <row r="59" spans="1:15" s="11" customFormat="1" ht="22.5" customHeight="1">
      <c r="A59" s="87"/>
      <c r="B59" s="84" t="s">
        <v>140</v>
      </c>
      <c r="C59" s="54">
        <v>1</v>
      </c>
      <c r="D59" s="54">
        <v>3</v>
      </c>
      <c r="E59" s="85"/>
      <c r="F59" s="85" t="s">
        <v>148</v>
      </c>
      <c r="G59" s="85">
        <v>1</v>
      </c>
      <c r="H59" s="85" t="s">
        <v>148</v>
      </c>
      <c r="I59" s="85" t="s">
        <v>148</v>
      </c>
      <c r="J59" s="88"/>
      <c r="K59" s="128" t="str">
        <f t="shared" si="11"/>
        <v>3</v>
      </c>
      <c r="L59" s="127">
        <v>1</v>
      </c>
      <c r="M59" s="42">
        <f t="shared" si="12"/>
        <v>0.6</v>
      </c>
      <c r="N59" s="128" t="str">
        <f>IF(M59&gt;=0.9,"ดีเยี่ยม",IF(M59&gt;=0.75,"ดีมาก",IF(M59&gt;=0.6,"ดี",IF(M59&gt;=0.5,"พอใช้","ปรับปรุง"))))</f>
        <v>ดี</v>
      </c>
      <c r="O59" s="128" t="str">
        <f t="shared" si="9"/>
        <v>บรรลุ</v>
      </c>
    </row>
    <row r="60" spans="1:15" s="27" customFormat="1" ht="22.5" customHeight="1">
      <c r="A60" s="86"/>
      <c r="B60" s="51" t="s">
        <v>159</v>
      </c>
      <c r="C60" s="79"/>
      <c r="D60" s="79"/>
      <c r="E60" s="81"/>
      <c r="F60" s="81"/>
      <c r="G60" s="81"/>
      <c r="H60" s="81"/>
      <c r="I60" s="81"/>
      <c r="J60" s="79"/>
      <c r="K60" s="155"/>
      <c r="L60" s="125">
        <f>L53+L47+L39+L28</f>
        <v>65</v>
      </c>
      <c r="M60" s="59">
        <f>M53+M47+M39+M28</f>
        <v>55.9</v>
      </c>
      <c r="N60" s="51" t="str">
        <f>IF(M60&gt;=58.5,"ดีเยี่ยม",IF(M60&gt;=48.8,"ดีมาก",IF(M60&gt;=39,"ดี",IF(M60&gt;=32.5,"พอใช้","ปรับปรุง"))))</f>
        <v>ดีมาก</v>
      </c>
      <c r="O60" s="129"/>
    </row>
    <row r="61" spans="1:15" s="27" customFormat="1" ht="22.5" customHeight="1">
      <c r="A61" s="77">
        <v>9</v>
      </c>
      <c r="B61" s="78" t="s">
        <v>141</v>
      </c>
      <c r="C61" s="79">
        <v>0</v>
      </c>
      <c r="D61" s="154"/>
      <c r="E61" s="81"/>
      <c r="F61" s="81"/>
      <c r="G61" s="81"/>
      <c r="H61" s="81"/>
      <c r="I61" s="81"/>
      <c r="J61" s="79"/>
      <c r="K61" s="156"/>
      <c r="L61" s="125">
        <f>L62+L63</f>
        <v>5</v>
      </c>
      <c r="M61" s="59">
        <f>M62+M63</f>
        <v>4.5</v>
      </c>
      <c r="N61" s="51" t="str">
        <f>IF(M61&gt;=4.5,"ดีเยี่ยม",IF(M61&gt;=3.75,"ดีมาก",IF(M61&gt;=3,"ดี",IF(M61&gt;=2.5,"พอใช้","ปรับปรุง"))))</f>
        <v>ดีเยี่ยม</v>
      </c>
      <c r="O61" s="155"/>
    </row>
    <row r="62" spans="1:15" s="11" customFormat="1" ht="22.5" customHeight="1">
      <c r="A62" s="86"/>
      <c r="B62" s="84" t="s">
        <v>142</v>
      </c>
      <c r="C62" s="54">
        <v>1</v>
      </c>
      <c r="D62" s="54">
        <v>3</v>
      </c>
      <c r="E62" s="85" t="s">
        <v>148</v>
      </c>
      <c r="F62" s="85" t="s">
        <v>148</v>
      </c>
      <c r="G62" s="85" t="s">
        <v>148</v>
      </c>
      <c r="H62" s="85" t="s">
        <v>148</v>
      </c>
      <c r="I62" s="85">
        <v>1</v>
      </c>
      <c r="J62" s="88"/>
      <c r="K62" s="128" t="str">
        <f>IF(E62=1,"1",IF(F62=1,"2",IF(G62=1,"3",IF(H62=1,"4","5"))))</f>
        <v>5</v>
      </c>
      <c r="L62" s="127">
        <v>2.5</v>
      </c>
      <c r="M62" s="42">
        <f>(L62*K62)/5</f>
        <v>2.5</v>
      </c>
      <c r="N62" s="128" t="str">
        <f>IF(M62&gt;=2.01,"ดีเยี่ยม",IF(M62&gt;=1.51,"ดีมาก",IF(M62&gt;=1.01,"ดี",IF(M62&gt;=0.51,"พอใช้","ปรับปรุง"))))</f>
        <v>ดีเยี่ยม</v>
      </c>
      <c r="O62" s="128" t="str">
        <f t="shared" si="9"/>
        <v>บรรลุ</v>
      </c>
    </row>
    <row r="63" spans="1:15" s="11" customFormat="1" ht="22.5" customHeight="1">
      <c r="A63" s="87"/>
      <c r="B63" s="84" t="s">
        <v>143</v>
      </c>
      <c r="C63" s="54">
        <v>1</v>
      </c>
      <c r="D63" s="54">
        <v>3</v>
      </c>
      <c r="E63" s="85" t="s">
        <v>148</v>
      </c>
      <c r="F63" s="85"/>
      <c r="G63" s="85" t="s">
        <v>148</v>
      </c>
      <c r="H63" s="85">
        <v>1</v>
      </c>
      <c r="I63" s="85" t="s">
        <v>148</v>
      </c>
      <c r="J63" s="88"/>
      <c r="K63" s="128" t="str">
        <f>IF(E63=1,"1",IF(F63=1,"2",IF(G63=1,"3",IF(H63=1,"4","5"))))</f>
        <v>4</v>
      </c>
      <c r="L63" s="127">
        <v>2.5</v>
      </c>
      <c r="M63" s="42">
        <f>(L63*K63)/5</f>
        <v>2</v>
      </c>
      <c r="N63" s="128" t="str">
        <f>IF(M63&gt;=2.01,"ดีเยี่ยม",IF(M63&gt;=1.51,"ดีมาก",IF(M63&gt;=1.01,"ดี",IF(M63&gt;=0.51,"พอใช้","ปรับปรุง"))))</f>
        <v>ดีมาก</v>
      </c>
      <c r="O63" s="128" t="str">
        <f t="shared" si="9"/>
        <v>บรรลุ</v>
      </c>
    </row>
    <row r="64" spans="1:15" s="27" customFormat="1" ht="22.5" customHeight="1">
      <c r="A64" s="86"/>
      <c r="B64" s="51" t="s">
        <v>160</v>
      </c>
      <c r="C64" s="79"/>
      <c r="D64" s="79"/>
      <c r="E64" s="81"/>
      <c r="F64" s="81"/>
      <c r="G64" s="81"/>
      <c r="H64" s="81"/>
      <c r="I64" s="81"/>
      <c r="J64" s="79"/>
      <c r="K64" s="129"/>
      <c r="L64" s="125">
        <f>SUM(L62:L63)</f>
        <v>5</v>
      </c>
      <c r="M64" s="59">
        <f>SUM(M62:M63)</f>
        <v>4.5</v>
      </c>
      <c r="N64" s="51" t="str">
        <f>IF(M64&gt;=4.5,"ดีเยี่ยม",IF(M64&gt;=3.75,"ดีมาก",IF(M64&gt;=3,"ดี",IF(M64&gt;=2.5,"พอใช้","ปรับปรุง"))))</f>
        <v>ดีเยี่ยม</v>
      </c>
      <c r="O64" s="129"/>
    </row>
    <row r="65" spans="1:15" s="27" customFormat="1" ht="22.5" customHeight="1">
      <c r="A65" s="77">
        <v>10</v>
      </c>
      <c r="B65" s="78" t="s">
        <v>144</v>
      </c>
      <c r="C65" s="79"/>
      <c r="D65" s="154"/>
      <c r="E65" s="81"/>
      <c r="F65" s="81"/>
      <c r="G65" s="81"/>
      <c r="H65" s="81"/>
      <c r="I65" s="81"/>
      <c r="J65" s="79"/>
      <c r="K65" s="156"/>
      <c r="L65" s="125">
        <f>L66+L67</f>
        <v>5</v>
      </c>
      <c r="M65" s="59">
        <f>M66+M67</f>
        <v>5</v>
      </c>
      <c r="N65" s="51" t="str">
        <f>IF(M65&gt;=4.5,"ดีเยี่ยม",IF(M65&gt;=3.75,"ดีมาก",IF(M65&gt;=3,"ดี",IF(M65&gt;=2.5,"พอใช้","ปรับปรุง"))))</f>
        <v>ดีเยี่ยม</v>
      </c>
      <c r="O65" s="155"/>
    </row>
    <row r="66" spans="1:15" s="11" customFormat="1" ht="22.5" customHeight="1">
      <c r="A66" s="86"/>
      <c r="B66" s="84" t="s">
        <v>171</v>
      </c>
      <c r="C66" s="54">
        <v>1</v>
      </c>
      <c r="D66" s="54">
        <v>3</v>
      </c>
      <c r="E66" s="85" t="s">
        <v>148</v>
      </c>
      <c r="F66" s="85"/>
      <c r="G66" s="85"/>
      <c r="H66" s="85" t="s">
        <v>148</v>
      </c>
      <c r="I66" s="85">
        <v>1</v>
      </c>
      <c r="J66" s="88"/>
      <c r="K66" s="128" t="str">
        <f>IF(E66=1,"1",IF(F66=1,"2",IF(G66=1,"3",IF(H66=1,"4","5"))))</f>
        <v>5</v>
      </c>
      <c r="L66" s="127">
        <v>3</v>
      </c>
      <c r="M66" s="42">
        <f>(L66*K66)/5</f>
        <v>3</v>
      </c>
      <c r="N66" s="128" t="str">
        <f>IF(M66&gt;=2.41,"ดีเยี่ยม",IF(M66&gt;=1.81,"ดีมาก",IF(M66&gt;=1.21,"ดี",IF(M66&gt;=0.61,"พอใช้","ปรับปรุง"))))</f>
        <v>ดีเยี่ยม</v>
      </c>
      <c r="O66" s="128" t="str">
        <f t="shared" si="9"/>
        <v>บรรลุ</v>
      </c>
    </row>
    <row r="67" spans="1:15" s="11" customFormat="1" ht="22.5" customHeight="1">
      <c r="A67" s="87"/>
      <c r="B67" s="84" t="s">
        <v>145</v>
      </c>
      <c r="C67" s="54">
        <v>1</v>
      </c>
      <c r="D67" s="54">
        <v>3</v>
      </c>
      <c r="E67" s="85"/>
      <c r="F67" s="85" t="s">
        <v>148</v>
      </c>
      <c r="G67" s="85"/>
      <c r="H67" s="85" t="s">
        <v>148</v>
      </c>
      <c r="I67" s="85">
        <v>1</v>
      </c>
      <c r="J67" s="88"/>
      <c r="K67" s="128" t="str">
        <f>IF(E67=1,"1",IF(F67=1,"2",IF(G67=1,"3",IF(H67=1,"4","5"))))</f>
        <v>5</v>
      </c>
      <c r="L67" s="127">
        <v>2</v>
      </c>
      <c r="M67" s="42">
        <f>(L67*K67)/5</f>
        <v>2</v>
      </c>
      <c r="N67" s="128" t="str">
        <f>IF(M67&gt;=1.61,"ดีเยี่ยม",IF(M67&gt;=1.21,"ดีมาก",IF(M67&gt;=0.81,"ดี",IF(M67&gt;=0.41,"พอใช้","ปรับปรุง"))))</f>
        <v>ดีเยี่ยม</v>
      </c>
      <c r="O67" s="128" t="str">
        <f t="shared" si="9"/>
        <v>บรรลุ</v>
      </c>
    </row>
    <row r="68" spans="1:15" s="27" customFormat="1" ht="22.5" customHeight="1">
      <c r="A68" s="86"/>
      <c r="B68" s="51" t="s">
        <v>161</v>
      </c>
      <c r="C68" s="79"/>
      <c r="D68" s="79"/>
      <c r="E68" s="81"/>
      <c r="F68" s="81"/>
      <c r="G68" s="81"/>
      <c r="H68" s="81"/>
      <c r="I68" s="81"/>
      <c r="J68" s="79"/>
      <c r="K68" s="129"/>
      <c r="L68" s="125">
        <f>SUM(L66:L67)</f>
        <v>5</v>
      </c>
      <c r="M68" s="59">
        <f>SUM(M66:M67)</f>
        <v>5</v>
      </c>
      <c r="N68" s="51" t="str">
        <f>IF(M68&gt;=4.5,"ดีเยี่ยม",IF(M68&gt;=3.75,"ดีมาก",IF(M68&gt;=3,"ดี",IF(M68&gt;=2.5,"พอใช้","ปรับปรุง"))))</f>
        <v>ดีเยี่ยม</v>
      </c>
      <c r="O68" s="129"/>
    </row>
    <row r="69" spans="1:15" s="27" customFormat="1" ht="22.5" customHeight="1">
      <c r="A69" s="77">
        <v>11</v>
      </c>
      <c r="B69" s="78" t="s">
        <v>146</v>
      </c>
      <c r="C69" s="79"/>
      <c r="D69" s="154"/>
      <c r="E69" s="81"/>
      <c r="F69" s="81"/>
      <c r="G69" s="81"/>
      <c r="H69" s="81"/>
      <c r="I69" s="81"/>
      <c r="J69" s="79"/>
      <c r="K69" s="156"/>
      <c r="L69" s="125">
        <f>L70+L71</f>
        <v>5</v>
      </c>
      <c r="M69" s="59">
        <f>M70+M71</f>
        <v>5</v>
      </c>
      <c r="N69" s="51" t="str">
        <f>IF(M69&gt;=4.5,"ดีเยี่ยม",IF(M69&gt;=3.75,"ดีมาก",IF(M69&gt;=3,"ดี",IF(M69&gt;=2.5,"พอใช้","ปรับปรุง"))))</f>
        <v>ดีเยี่ยม</v>
      </c>
      <c r="O69" s="155"/>
    </row>
    <row r="70" spans="1:15" s="11" customFormat="1" ht="22.5" customHeight="1">
      <c r="A70" s="86"/>
      <c r="B70" s="84" t="s">
        <v>172</v>
      </c>
      <c r="C70" s="54">
        <v>1</v>
      </c>
      <c r="D70" s="54">
        <v>5</v>
      </c>
      <c r="E70" s="85" t="s">
        <v>148</v>
      </c>
      <c r="F70" s="85" t="s">
        <v>148</v>
      </c>
      <c r="G70" s="85" t="s">
        <v>148</v>
      </c>
      <c r="H70" s="85"/>
      <c r="I70" s="85">
        <v>1</v>
      </c>
      <c r="J70" s="88"/>
      <c r="K70" s="128" t="str">
        <f>IF(E70=1,"1",IF(F70=1,"2",IF(G70=1,"3",IF(H70=1,"4","5"))))</f>
        <v>5</v>
      </c>
      <c r="L70" s="127">
        <v>3</v>
      </c>
      <c r="M70" s="42">
        <f>(L70*K70)/5</f>
        <v>3</v>
      </c>
      <c r="N70" s="128" t="str">
        <f>IF(M70&gt;=2.41,"ดีเยี่ยม",IF(M70&gt;=1.81,"ดีมาก",IF(M70&gt;=1.21,"ดี",IF(M70&gt;=0.61,"พอใช้","ปรับปรุง"))))</f>
        <v>ดีเยี่ยม</v>
      </c>
      <c r="O70" s="128" t="str">
        <f t="shared" si="9"/>
        <v>บรรลุ</v>
      </c>
    </row>
    <row r="71" spans="1:15" s="11" customFormat="1" ht="22.5" customHeight="1">
      <c r="A71" s="74"/>
      <c r="B71" s="84" t="s">
        <v>147</v>
      </c>
      <c r="C71" s="54">
        <v>1</v>
      </c>
      <c r="D71" s="54">
        <v>5</v>
      </c>
      <c r="E71" s="85" t="s">
        <v>148</v>
      </c>
      <c r="F71" s="85" t="s">
        <v>148</v>
      </c>
      <c r="G71" s="85" t="s">
        <v>148</v>
      </c>
      <c r="H71" s="85" t="s">
        <v>148</v>
      </c>
      <c r="I71" s="85">
        <v>1</v>
      </c>
      <c r="J71" s="88"/>
      <c r="K71" s="128" t="str">
        <f>IF(E71=1,"1",IF(F71=1,"2",IF(G71=1,"3",IF(H71=1,"4","5"))))</f>
        <v>5</v>
      </c>
      <c r="L71" s="127">
        <v>2</v>
      </c>
      <c r="M71" s="89">
        <f>(L71*K71)/5</f>
        <v>2</v>
      </c>
      <c r="N71" s="128" t="str">
        <f>IF(M71&gt;=1.61,"ดีเยี่ยม",IF(M71&gt;=1.21,"ดีมาก",IF(M71&gt;=0.81,"ดี",IF(M71&gt;=0.41,"พอใช้","ปรับปรุง"))))</f>
        <v>ดีเยี่ยม</v>
      </c>
      <c r="O71" s="128" t="str">
        <f t="shared" si="9"/>
        <v>บรรลุ</v>
      </c>
    </row>
    <row r="72" spans="1:15" s="11" customFormat="1" ht="22.5" customHeight="1">
      <c r="A72" s="75"/>
      <c r="B72" s="51" t="s">
        <v>164</v>
      </c>
      <c r="C72" s="90"/>
      <c r="D72" s="90"/>
      <c r="E72" s="91"/>
      <c r="F72" s="91"/>
      <c r="G72" s="91"/>
      <c r="H72" s="91"/>
      <c r="I72" s="91"/>
      <c r="J72" s="90"/>
      <c r="K72" s="130"/>
      <c r="L72" s="127">
        <f>SUM(L70:L71)</f>
        <v>5</v>
      </c>
      <c r="M72" s="89">
        <f>SUM(M70:M71)</f>
        <v>5</v>
      </c>
      <c r="N72" s="51" t="str">
        <f>IF(M72&gt;=4.5,"ดีเยี่ยม",IF(M72&gt;=3.75,"ดีมาก",IF(M72&gt;=3,"ดี",IF(M72&gt;=2.5,"พอใช้","ปรับปรุง"))))</f>
        <v>ดีเยี่ยม</v>
      </c>
      <c r="O72" s="130"/>
    </row>
    <row r="73" spans="1:15" s="99" customFormat="1" ht="22.5" customHeight="1">
      <c r="A73" s="92"/>
      <c r="B73" s="93" t="s">
        <v>158</v>
      </c>
      <c r="C73" s="98"/>
      <c r="D73" s="98"/>
      <c r="E73" s="91"/>
      <c r="F73" s="91"/>
      <c r="G73" s="91"/>
      <c r="H73" s="91"/>
      <c r="I73" s="91"/>
      <c r="J73" s="98"/>
      <c r="K73" s="131"/>
      <c r="L73" s="125">
        <f>L69+L65+L61+L53+L47+L39+L28+L21+L16+L11+L6</f>
        <v>100</v>
      </c>
      <c r="M73" s="126">
        <f>M69+M65+M61++M53+M47+M39+M28+M21+M16+M11+M6</f>
        <v>90.4</v>
      </c>
      <c r="N73" s="51" t="str">
        <f>IF(M73&gt;=90,"ดีเยี่ยม",IF(M73&gt;=75,"ดีมาก",IF(M73&gt;=60,"ดี",IF(M73&gt;=50,"พอใช้","ปรับปรุง"))))</f>
        <v>ดีเยี่ยม</v>
      </c>
      <c r="O73" s="131"/>
    </row>
    <row r="74" spans="1:15" s="94" customFormat="1" ht="21">
      <c r="A74" s="6"/>
      <c r="E74" s="95"/>
      <c r="F74" s="95"/>
      <c r="G74" s="95"/>
      <c r="H74" s="95"/>
      <c r="I74" s="95"/>
      <c r="J74" s="96"/>
      <c r="K74" s="132"/>
      <c r="L74" s="158"/>
      <c r="M74" s="133"/>
      <c r="N74" s="132"/>
      <c r="O74" s="132"/>
    </row>
    <row r="75" spans="1:15" s="94" customFormat="1" ht="21">
      <c r="A75" s="6"/>
      <c r="E75" s="95"/>
      <c r="F75" s="95"/>
      <c r="G75" s="95"/>
      <c r="H75" s="95"/>
      <c r="I75" s="95"/>
      <c r="J75" s="96"/>
      <c r="K75" s="132"/>
      <c r="L75" s="133"/>
      <c r="M75" s="133"/>
      <c r="N75" s="132"/>
      <c r="O75" s="132"/>
    </row>
    <row r="76" spans="1:15" s="94" customFormat="1" ht="21">
      <c r="A76" s="6"/>
      <c r="E76" s="95"/>
      <c r="F76" s="95"/>
      <c r="G76" s="95"/>
      <c r="H76" s="95"/>
      <c r="I76" s="95"/>
      <c r="J76" s="96"/>
      <c r="K76" s="132"/>
      <c r="L76" s="133"/>
      <c r="M76" s="133"/>
      <c r="N76" s="132"/>
      <c r="O76" s="132"/>
    </row>
    <row r="77" spans="1:15" s="94" customFormat="1" ht="21">
      <c r="A77" s="6"/>
      <c r="E77" s="95"/>
      <c r="F77" s="95"/>
      <c r="G77" s="95"/>
      <c r="H77" s="95"/>
      <c r="I77" s="95"/>
      <c r="J77" s="96"/>
      <c r="K77" s="132"/>
      <c r="L77" s="133"/>
      <c r="M77" s="133"/>
      <c r="N77" s="132"/>
      <c r="O77" s="132"/>
    </row>
    <row r="78" spans="1:15" s="94" customFormat="1" ht="21">
      <c r="A78" s="6"/>
      <c r="E78" s="95"/>
      <c r="F78" s="95"/>
      <c r="G78" s="95"/>
      <c r="H78" s="95"/>
      <c r="I78" s="95"/>
      <c r="J78" s="96"/>
      <c r="K78" s="132"/>
      <c r="L78" s="133"/>
      <c r="M78" s="133"/>
      <c r="N78" s="132"/>
      <c r="O78" s="132"/>
    </row>
    <row r="79" spans="1:15" s="94" customFormat="1" ht="21">
      <c r="A79" s="6"/>
      <c r="E79" s="95"/>
      <c r="F79" s="95"/>
      <c r="G79" s="95"/>
      <c r="H79" s="95"/>
      <c r="I79" s="95"/>
      <c r="J79" s="96"/>
      <c r="K79" s="132"/>
      <c r="L79" s="133"/>
      <c r="M79" s="133"/>
      <c r="N79" s="132"/>
      <c r="O79" s="132"/>
    </row>
    <row r="80" spans="1:15" s="94" customFormat="1" ht="21">
      <c r="A80" s="6"/>
      <c r="E80" s="95"/>
      <c r="F80" s="95"/>
      <c r="G80" s="95"/>
      <c r="H80" s="95"/>
      <c r="I80" s="95"/>
      <c r="J80" s="96"/>
      <c r="K80" s="132"/>
      <c r="L80" s="133"/>
      <c r="M80" s="133"/>
      <c r="N80" s="132"/>
      <c r="O80" s="132"/>
    </row>
    <row r="81" spans="1:15" s="94" customFormat="1" ht="21">
      <c r="A81" s="6"/>
      <c r="E81" s="95"/>
      <c r="F81" s="95"/>
      <c r="G81" s="95"/>
      <c r="H81" s="95"/>
      <c r="I81" s="95"/>
      <c r="J81" s="96"/>
      <c r="K81" s="132"/>
      <c r="L81" s="133"/>
      <c r="M81" s="133"/>
      <c r="N81" s="132"/>
      <c r="O81" s="132"/>
    </row>
    <row r="82" spans="1:15" s="94" customFormat="1" ht="21">
      <c r="A82" s="6"/>
      <c r="E82" s="95"/>
      <c r="F82" s="95"/>
      <c r="G82" s="95"/>
      <c r="H82" s="95"/>
      <c r="I82" s="95"/>
      <c r="J82" s="96"/>
      <c r="K82" s="132"/>
      <c r="L82" s="133"/>
      <c r="M82" s="133"/>
      <c r="N82" s="132"/>
      <c r="O82" s="132"/>
    </row>
    <row r="83" spans="1:15" s="94" customFormat="1" ht="21">
      <c r="A83" s="6"/>
      <c r="E83" s="95"/>
      <c r="F83" s="95"/>
      <c r="G83" s="95"/>
      <c r="H83" s="95"/>
      <c r="I83" s="95"/>
      <c r="J83" s="96"/>
      <c r="K83" s="132"/>
      <c r="L83" s="133"/>
      <c r="M83" s="133"/>
      <c r="N83" s="132"/>
      <c r="O83" s="132"/>
    </row>
    <row r="84" spans="1:15" s="94" customFormat="1" ht="21">
      <c r="A84" s="6"/>
      <c r="E84" s="95"/>
      <c r="F84" s="95"/>
      <c r="G84" s="95"/>
      <c r="H84" s="95"/>
      <c r="I84" s="95"/>
      <c r="J84" s="96"/>
      <c r="K84" s="132"/>
      <c r="L84" s="133"/>
      <c r="M84" s="133"/>
      <c r="N84" s="132"/>
      <c r="O84" s="132"/>
    </row>
    <row r="85" spans="1:15" s="94" customFormat="1" ht="21">
      <c r="A85" s="6"/>
      <c r="E85" s="95"/>
      <c r="F85" s="95"/>
      <c r="G85" s="95"/>
      <c r="H85" s="95"/>
      <c r="I85" s="95"/>
      <c r="J85" s="96"/>
      <c r="K85" s="132"/>
      <c r="L85" s="133"/>
      <c r="M85" s="133"/>
      <c r="N85" s="132"/>
      <c r="O85" s="132"/>
    </row>
    <row r="86" spans="1:15" s="97" customFormat="1" ht="21">
      <c r="A86" s="6"/>
      <c r="B86" s="94"/>
      <c r="C86" s="94"/>
      <c r="D86" s="94"/>
      <c r="E86" s="95"/>
      <c r="F86" s="95"/>
      <c r="G86" s="95"/>
      <c r="H86" s="95"/>
      <c r="I86" s="95"/>
      <c r="J86" s="96"/>
      <c r="K86" s="132"/>
      <c r="L86" s="133"/>
      <c r="M86" s="133"/>
      <c r="N86" s="132"/>
      <c r="O86" s="132"/>
    </row>
    <row r="87" spans="1:15" s="97" customFormat="1" ht="21">
      <c r="A87" s="6"/>
      <c r="B87" s="94"/>
      <c r="C87" s="94"/>
      <c r="D87" s="94"/>
      <c r="E87" s="95"/>
      <c r="F87" s="95"/>
      <c r="G87" s="95"/>
      <c r="H87" s="95"/>
      <c r="I87" s="95"/>
      <c r="J87" s="96"/>
      <c r="K87" s="132"/>
      <c r="L87" s="133"/>
      <c r="M87" s="133"/>
      <c r="N87" s="132"/>
      <c r="O87" s="132"/>
    </row>
    <row r="88" spans="1:15" s="97" customFormat="1" ht="21">
      <c r="A88" s="6"/>
      <c r="B88" s="94"/>
      <c r="C88" s="94"/>
      <c r="D88" s="94"/>
      <c r="E88" s="95"/>
      <c r="F88" s="95"/>
      <c r="G88" s="95"/>
      <c r="H88" s="95"/>
      <c r="I88" s="95"/>
      <c r="J88" s="96"/>
      <c r="K88" s="132"/>
      <c r="L88" s="133"/>
      <c r="M88" s="133"/>
      <c r="N88" s="132"/>
      <c r="O88" s="132"/>
    </row>
    <row r="89" spans="1:15" s="97" customFormat="1" ht="21">
      <c r="A89" s="6"/>
      <c r="B89" s="94"/>
      <c r="C89" s="94"/>
      <c r="D89" s="94"/>
      <c r="E89" s="95"/>
      <c r="F89" s="95"/>
      <c r="G89" s="95"/>
      <c r="H89" s="95"/>
      <c r="I89" s="95"/>
      <c r="J89" s="96"/>
      <c r="K89" s="132"/>
      <c r="L89" s="133"/>
      <c r="M89" s="133"/>
      <c r="N89" s="132"/>
      <c r="O89" s="132"/>
    </row>
    <row r="90" spans="1:15" s="97" customFormat="1" ht="21">
      <c r="A90" s="6"/>
      <c r="B90" s="94"/>
      <c r="C90" s="94"/>
      <c r="D90" s="94"/>
      <c r="E90" s="95"/>
      <c r="F90" s="95"/>
      <c r="G90" s="95"/>
      <c r="H90" s="95"/>
      <c r="I90" s="95"/>
      <c r="J90" s="96"/>
      <c r="K90" s="132"/>
      <c r="L90" s="133"/>
      <c r="M90" s="133"/>
      <c r="N90" s="132"/>
      <c r="O90" s="132"/>
    </row>
    <row r="91" spans="1:15" s="97" customFormat="1" ht="21">
      <c r="A91" s="6"/>
      <c r="B91" s="94"/>
      <c r="C91" s="94"/>
      <c r="D91" s="94"/>
      <c r="E91" s="95"/>
      <c r="F91" s="95"/>
      <c r="G91" s="95"/>
      <c r="H91" s="95"/>
      <c r="I91" s="95"/>
      <c r="J91" s="96"/>
      <c r="K91" s="132"/>
      <c r="L91" s="133"/>
      <c r="M91" s="133"/>
      <c r="N91" s="132"/>
      <c r="O91" s="132"/>
    </row>
    <row r="92" spans="1:15" s="97" customFormat="1" ht="21">
      <c r="A92" s="6"/>
      <c r="B92" s="94"/>
      <c r="C92" s="94"/>
      <c r="D92" s="94"/>
      <c r="E92" s="95"/>
      <c r="F92" s="95"/>
      <c r="G92" s="95"/>
      <c r="H92" s="95"/>
      <c r="I92" s="95"/>
      <c r="J92" s="96"/>
      <c r="K92" s="132"/>
      <c r="L92" s="133"/>
      <c r="M92" s="133"/>
      <c r="N92" s="132"/>
      <c r="O92" s="132"/>
    </row>
    <row r="93" spans="1:15" s="97" customFormat="1" ht="21">
      <c r="A93" s="6"/>
      <c r="B93" s="94"/>
      <c r="C93" s="94"/>
      <c r="D93" s="94"/>
      <c r="E93" s="95"/>
      <c r="F93" s="95"/>
      <c r="G93" s="95"/>
      <c r="H93" s="95"/>
      <c r="I93" s="95"/>
      <c r="J93" s="96"/>
      <c r="K93" s="132"/>
      <c r="L93" s="133"/>
      <c r="M93" s="133"/>
      <c r="N93" s="132"/>
      <c r="O93" s="132"/>
    </row>
    <row r="94" spans="1:15" s="97" customFormat="1" ht="21">
      <c r="A94" s="6"/>
      <c r="B94" s="94"/>
      <c r="C94" s="94"/>
      <c r="D94" s="94"/>
      <c r="E94" s="95"/>
      <c r="F94" s="95"/>
      <c r="G94" s="95"/>
      <c r="H94" s="95"/>
      <c r="I94" s="95"/>
      <c r="J94" s="96"/>
      <c r="K94" s="132"/>
      <c r="L94" s="133"/>
      <c r="M94" s="133"/>
      <c r="N94" s="132"/>
      <c r="O94" s="132"/>
    </row>
    <row r="95" spans="1:15" s="97" customFormat="1" ht="21">
      <c r="A95" s="6"/>
      <c r="B95" s="94"/>
      <c r="C95" s="94"/>
      <c r="D95" s="94"/>
      <c r="E95" s="95"/>
      <c r="F95" s="95"/>
      <c r="G95" s="95"/>
      <c r="H95" s="95"/>
      <c r="I95" s="95"/>
      <c r="J95" s="96"/>
      <c r="K95" s="132"/>
      <c r="L95" s="133"/>
      <c r="M95" s="133"/>
      <c r="N95" s="132"/>
      <c r="O95" s="132"/>
    </row>
    <row r="96" spans="1:15" s="97" customFormat="1" ht="21">
      <c r="A96" s="6"/>
      <c r="B96" s="94"/>
      <c r="C96" s="94"/>
      <c r="D96" s="94"/>
      <c r="E96" s="95"/>
      <c r="F96" s="95"/>
      <c r="G96" s="95"/>
      <c r="H96" s="95"/>
      <c r="I96" s="95"/>
      <c r="J96" s="96"/>
      <c r="K96" s="132"/>
      <c r="L96" s="133"/>
      <c r="M96" s="133"/>
      <c r="N96" s="132"/>
      <c r="O96" s="132"/>
    </row>
    <row r="97" spans="1:15" s="97" customFormat="1" ht="21">
      <c r="A97" s="6"/>
      <c r="B97" s="94"/>
      <c r="C97" s="94"/>
      <c r="D97" s="94"/>
      <c r="E97" s="95"/>
      <c r="F97" s="95"/>
      <c r="G97" s="95"/>
      <c r="H97" s="95"/>
      <c r="I97" s="95"/>
      <c r="J97" s="96"/>
      <c r="K97" s="132"/>
      <c r="L97" s="133"/>
      <c r="M97" s="133"/>
      <c r="N97" s="132"/>
      <c r="O97" s="132"/>
    </row>
    <row r="98" spans="1:15" s="97" customFormat="1" ht="21">
      <c r="A98" s="6"/>
      <c r="B98" s="94"/>
      <c r="C98" s="94"/>
      <c r="D98" s="94"/>
      <c r="E98" s="95"/>
      <c r="F98" s="95"/>
      <c r="G98" s="95"/>
      <c r="H98" s="95"/>
      <c r="I98" s="95"/>
      <c r="J98" s="96"/>
      <c r="K98" s="132"/>
      <c r="L98" s="133"/>
      <c r="M98" s="133"/>
      <c r="N98" s="132"/>
      <c r="O98" s="132"/>
    </row>
    <row r="99" spans="1:15" s="97" customFormat="1" ht="21">
      <c r="A99" s="6"/>
      <c r="B99" s="94"/>
      <c r="C99" s="94"/>
      <c r="D99" s="94"/>
      <c r="E99" s="95"/>
      <c r="F99" s="95"/>
      <c r="G99" s="95"/>
      <c r="H99" s="95"/>
      <c r="I99" s="95"/>
      <c r="J99" s="96"/>
      <c r="K99" s="132"/>
      <c r="L99" s="133"/>
      <c r="M99" s="133"/>
      <c r="N99" s="132"/>
      <c r="O99" s="132"/>
    </row>
    <row r="100" spans="1:15" s="97" customFormat="1" ht="21">
      <c r="A100" s="6"/>
      <c r="B100" s="94"/>
      <c r="C100" s="94"/>
      <c r="D100" s="94"/>
      <c r="E100" s="95"/>
      <c r="F100" s="95"/>
      <c r="G100" s="95"/>
      <c r="H100" s="95"/>
      <c r="I100" s="95"/>
      <c r="J100" s="96"/>
      <c r="K100" s="132"/>
      <c r="L100" s="133"/>
      <c r="M100" s="133"/>
      <c r="N100" s="132"/>
      <c r="O100" s="132"/>
    </row>
    <row r="101" spans="1:15" s="97" customFormat="1" ht="21">
      <c r="A101" s="6"/>
      <c r="B101" s="94"/>
      <c r="C101" s="94"/>
      <c r="D101" s="94"/>
      <c r="E101" s="95"/>
      <c r="F101" s="95"/>
      <c r="G101" s="95"/>
      <c r="H101" s="95"/>
      <c r="I101" s="95"/>
      <c r="J101" s="96"/>
      <c r="K101" s="132"/>
      <c r="L101" s="133"/>
      <c r="M101" s="133"/>
      <c r="N101" s="132"/>
      <c r="O101" s="132"/>
    </row>
    <row r="102" spans="1:15" s="97" customFormat="1" ht="21">
      <c r="A102" s="6"/>
      <c r="B102" s="94"/>
      <c r="C102" s="94"/>
      <c r="D102" s="94"/>
      <c r="E102" s="95"/>
      <c r="F102" s="95"/>
      <c r="G102" s="95"/>
      <c r="H102" s="95"/>
      <c r="I102" s="95"/>
      <c r="J102" s="96"/>
      <c r="K102" s="132"/>
      <c r="L102" s="133"/>
      <c r="M102" s="133"/>
      <c r="N102" s="132"/>
      <c r="O102" s="132"/>
    </row>
    <row r="103" spans="1:15" s="97" customFormat="1" ht="21">
      <c r="A103" s="6"/>
      <c r="B103" s="94"/>
      <c r="C103" s="94"/>
      <c r="D103" s="94"/>
      <c r="E103" s="95"/>
      <c r="F103" s="95"/>
      <c r="G103" s="95"/>
      <c r="H103" s="95"/>
      <c r="I103" s="95"/>
      <c r="J103" s="96"/>
      <c r="K103" s="132"/>
      <c r="L103" s="133"/>
      <c r="M103" s="133"/>
      <c r="N103" s="132"/>
      <c r="O103" s="132"/>
    </row>
    <row r="104" spans="1:15" s="97" customFormat="1" ht="21">
      <c r="A104" s="6"/>
      <c r="B104" s="94"/>
      <c r="C104" s="94"/>
      <c r="D104" s="94"/>
      <c r="E104" s="95"/>
      <c r="F104" s="95"/>
      <c r="G104" s="95"/>
      <c r="H104" s="95"/>
      <c r="I104" s="95"/>
      <c r="J104" s="96"/>
      <c r="K104" s="132"/>
      <c r="L104" s="133"/>
      <c r="M104" s="133"/>
      <c r="N104" s="132"/>
      <c r="O104" s="132"/>
    </row>
    <row r="105" spans="1:15" s="97" customFormat="1" ht="21">
      <c r="A105" s="6"/>
      <c r="B105" s="94"/>
      <c r="C105" s="94"/>
      <c r="D105" s="94"/>
      <c r="E105" s="95"/>
      <c r="F105" s="95"/>
      <c r="G105" s="95"/>
      <c r="H105" s="95"/>
      <c r="I105" s="95"/>
      <c r="J105" s="96"/>
      <c r="K105" s="132"/>
      <c r="L105" s="133"/>
      <c r="M105" s="133"/>
      <c r="N105" s="132"/>
      <c r="O105" s="132"/>
    </row>
    <row r="106" spans="1:15" s="97" customFormat="1" ht="21">
      <c r="A106" s="6"/>
      <c r="B106" s="94"/>
      <c r="C106" s="94"/>
      <c r="D106" s="94"/>
      <c r="E106" s="95"/>
      <c r="F106" s="95"/>
      <c r="G106" s="95"/>
      <c r="H106" s="95"/>
      <c r="I106" s="95"/>
      <c r="J106" s="96"/>
      <c r="K106" s="132"/>
      <c r="L106" s="133"/>
      <c r="M106" s="133"/>
      <c r="N106" s="132"/>
      <c r="O106" s="132"/>
    </row>
    <row r="107" spans="1:15" s="97" customFormat="1" ht="21">
      <c r="A107" s="6"/>
      <c r="B107" s="94"/>
      <c r="C107" s="94"/>
      <c r="D107" s="94"/>
      <c r="E107" s="95"/>
      <c r="F107" s="95"/>
      <c r="G107" s="95"/>
      <c r="H107" s="95"/>
      <c r="I107" s="95"/>
      <c r="J107" s="96"/>
      <c r="K107" s="132"/>
      <c r="L107" s="133"/>
      <c r="M107" s="133"/>
      <c r="N107" s="132"/>
      <c r="O107" s="132"/>
    </row>
    <row r="108" spans="1:15" s="97" customFormat="1" ht="21">
      <c r="A108" s="6"/>
      <c r="B108" s="94"/>
      <c r="C108" s="94"/>
      <c r="D108" s="94"/>
      <c r="E108" s="95"/>
      <c r="F108" s="95"/>
      <c r="G108" s="95"/>
      <c r="H108" s="95"/>
      <c r="I108" s="95"/>
      <c r="J108" s="96"/>
      <c r="K108" s="132"/>
      <c r="L108" s="133"/>
      <c r="M108" s="133"/>
      <c r="N108" s="132"/>
      <c r="O108" s="132"/>
    </row>
    <row r="109" spans="1:15" s="97" customFormat="1" ht="21">
      <c r="A109" s="6"/>
      <c r="B109" s="94"/>
      <c r="C109" s="94"/>
      <c r="D109" s="94"/>
      <c r="E109" s="95"/>
      <c r="F109" s="95"/>
      <c r="G109" s="95"/>
      <c r="H109" s="95"/>
      <c r="I109" s="95"/>
      <c r="J109" s="96"/>
      <c r="K109" s="132"/>
      <c r="L109" s="133"/>
      <c r="M109" s="133"/>
      <c r="N109" s="132"/>
      <c r="O109" s="132"/>
    </row>
    <row r="110" spans="1:15" s="97" customFormat="1" ht="21">
      <c r="A110" s="6"/>
      <c r="B110" s="94"/>
      <c r="C110" s="94"/>
      <c r="D110" s="94"/>
      <c r="E110" s="95"/>
      <c r="F110" s="95"/>
      <c r="G110" s="95"/>
      <c r="H110" s="95"/>
      <c r="I110" s="95"/>
      <c r="J110" s="96"/>
      <c r="K110" s="132"/>
      <c r="L110" s="133"/>
      <c r="M110" s="133"/>
      <c r="N110" s="132"/>
      <c r="O110" s="132"/>
    </row>
    <row r="111" spans="1:15" s="97" customFormat="1" ht="21">
      <c r="A111" s="6"/>
      <c r="B111" s="94"/>
      <c r="C111" s="94"/>
      <c r="D111" s="94"/>
      <c r="E111" s="95"/>
      <c r="F111" s="95"/>
      <c r="G111" s="95"/>
      <c r="H111" s="95"/>
      <c r="I111" s="95"/>
      <c r="J111" s="96"/>
      <c r="K111" s="132"/>
      <c r="L111" s="133"/>
      <c r="M111" s="133"/>
      <c r="N111" s="132"/>
      <c r="O111" s="132"/>
    </row>
    <row r="112" spans="1:15" s="97" customFormat="1" ht="21">
      <c r="A112" s="6"/>
      <c r="B112" s="94"/>
      <c r="C112" s="94"/>
      <c r="D112" s="94"/>
      <c r="E112" s="95"/>
      <c r="F112" s="95"/>
      <c r="G112" s="95"/>
      <c r="H112" s="95"/>
      <c r="I112" s="95"/>
      <c r="J112" s="96"/>
      <c r="K112" s="132"/>
      <c r="L112" s="133"/>
      <c r="M112" s="133"/>
      <c r="N112" s="132"/>
      <c r="O112" s="132"/>
    </row>
    <row r="113" spans="1:15" s="97" customFormat="1" ht="21">
      <c r="A113" s="6"/>
      <c r="B113" s="94"/>
      <c r="C113" s="94"/>
      <c r="D113" s="94"/>
      <c r="E113" s="95"/>
      <c r="F113" s="95"/>
      <c r="G113" s="95"/>
      <c r="H113" s="95"/>
      <c r="I113" s="95"/>
      <c r="J113" s="96"/>
      <c r="K113" s="132"/>
      <c r="L113" s="133"/>
      <c r="M113" s="133"/>
      <c r="N113" s="132"/>
      <c r="O113" s="132"/>
    </row>
    <row r="114" spans="1:15" s="97" customFormat="1" ht="21">
      <c r="A114" s="6"/>
      <c r="B114" s="94"/>
      <c r="C114" s="94"/>
      <c r="D114" s="94"/>
      <c r="E114" s="95"/>
      <c r="F114" s="95"/>
      <c r="G114" s="95"/>
      <c r="H114" s="95"/>
      <c r="I114" s="95"/>
      <c r="J114" s="96"/>
      <c r="K114" s="132"/>
      <c r="L114" s="133"/>
      <c r="M114" s="133"/>
      <c r="N114" s="132"/>
      <c r="O114" s="132"/>
    </row>
    <row r="115" spans="1:15" s="97" customFormat="1" ht="21">
      <c r="A115" s="6"/>
      <c r="B115" s="94"/>
      <c r="C115" s="94"/>
      <c r="D115" s="94"/>
      <c r="E115" s="95"/>
      <c r="F115" s="95"/>
      <c r="G115" s="95"/>
      <c r="H115" s="95"/>
      <c r="I115" s="95"/>
      <c r="J115" s="96"/>
      <c r="K115" s="132"/>
      <c r="L115" s="133"/>
      <c r="M115" s="133"/>
      <c r="N115" s="132"/>
      <c r="O115" s="132"/>
    </row>
    <row r="116" spans="1:15" s="97" customFormat="1" ht="21">
      <c r="A116" s="6"/>
      <c r="B116" s="94"/>
      <c r="C116" s="94"/>
      <c r="D116" s="94"/>
      <c r="E116" s="95"/>
      <c r="F116" s="95"/>
      <c r="G116" s="95"/>
      <c r="H116" s="95"/>
      <c r="I116" s="95"/>
      <c r="J116" s="96"/>
      <c r="K116" s="132"/>
      <c r="L116" s="133"/>
      <c r="M116" s="133"/>
      <c r="N116" s="132"/>
      <c r="O116" s="132"/>
    </row>
    <row r="117" spans="1:15" s="97" customFormat="1" ht="21">
      <c r="A117" s="6"/>
      <c r="B117" s="94"/>
      <c r="C117" s="94"/>
      <c r="D117" s="94"/>
      <c r="E117" s="95"/>
      <c r="F117" s="95"/>
      <c r="G117" s="95"/>
      <c r="H117" s="95"/>
      <c r="I117" s="95"/>
      <c r="J117" s="96"/>
      <c r="K117" s="132"/>
      <c r="L117" s="133"/>
      <c r="M117" s="133"/>
      <c r="N117" s="132"/>
      <c r="O117" s="132"/>
    </row>
    <row r="118" spans="1:15" s="97" customFormat="1" ht="21">
      <c r="A118" s="6"/>
      <c r="B118" s="94"/>
      <c r="C118" s="94"/>
      <c r="D118" s="94"/>
      <c r="E118" s="95"/>
      <c r="F118" s="95"/>
      <c r="G118" s="95"/>
      <c r="H118" s="95"/>
      <c r="I118" s="95"/>
      <c r="J118" s="96"/>
      <c r="K118" s="132"/>
      <c r="L118" s="133"/>
      <c r="M118" s="133"/>
      <c r="N118" s="132"/>
      <c r="O118" s="132"/>
    </row>
    <row r="119" spans="1:15" s="97" customFormat="1" ht="21">
      <c r="A119" s="6"/>
      <c r="B119" s="94"/>
      <c r="C119" s="94"/>
      <c r="D119" s="94"/>
      <c r="E119" s="95"/>
      <c r="F119" s="95"/>
      <c r="G119" s="95"/>
      <c r="H119" s="95"/>
      <c r="I119" s="95"/>
      <c r="J119" s="96"/>
      <c r="K119" s="132"/>
      <c r="L119" s="133"/>
      <c r="M119" s="133"/>
      <c r="N119" s="132"/>
      <c r="O119" s="132"/>
    </row>
    <row r="120" spans="1:15" s="97" customFormat="1" ht="21">
      <c r="A120" s="6"/>
      <c r="B120" s="94"/>
      <c r="C120" s="94"/>
      <c r="D120" s="94"/>
      <c r="E120" s="95"/>
      <c r="F120" s="95"/>
      <c r="G120" s="95"/>
      <c r="H120" s="95"/>
      <c r="I120" s="95"/>
      <c r="J120" s="96"/>
      <c r="K120" s="132"/>
      <c r="L120" s="133"/>
      <c r="M120" s="133"/>
      <c r="N120" s="132"/>
      <c r="O120" s="132"/>
    </row>
    <row r="121" spans="1:15" s="97" customFormat="1" ht="21">
      <c r="A121" s="6"/>
      <c r="B121" s="94"/>
      <c r="C121" s="94"/>
      <c r="D121" s="94"/>
      <c r="E121" s="95"/>
      <c r="F121" s="95"/>
      <c r="G121" s="95"/>
      <c r="H121" s="95"/>
      <c r="I121" s="95"/>
      <c r="J121" s="96"/>
      <c r="K121" s="132"/>
      <c r="L121" s="133"/>
      <c r="M121" s="133"/>
      <c r="N121" s="132"/>
      <c r="O121" s="132"/>
    </row>
    <row r="122" spans="1:15" s="97" customFormat="1" ht="21">
      <c r="A122" s="6"/>
      <c r="B122" s="94"/>
      <c r="C122" s="94"/>
      <c r="D122" s="94"/>
      <c r="E122" s="95"/>
      <c r="F122" s="95"/>
      <c r="G122" s="95"/>
      <c r="H122" s="95"/>
      <c r="I122" s="95"/>
      <c r="J122" s="96"/>
      <c r="K122" s="132"/>
      <c r="L122" s="133"/>
      <c r="M122" s="133"/>
      <c r="N122" s="132"/>
      <c r="O122" s="132"/>
    </row>
    <row r="123" spans="1:15" s="97" customFormat="1" ht="21">
      <c r="A123" s="6"/>
      <c r="B123" s="94"/>
      <c r="C123" s="94"/>
      <c r="D123" s="94"/>
      <c r="E123" s="95"/>
      <c r="F123" s="95"/>
      <c r="G123" s="95"/>
      <c r="H123" s="95"/>
      <c r="I123" s="95"/>
      <c r="J123" s="96"/>
      <c r="K123" s="132"/>
      <c r="L123" s="133"/>
      <c r="M123" s="133"/>
      <c r="N123" s="132"/>
      <c r="O123" s="132"/>
    </row>
    <row r="124" spans="1:15" s="97" customFormat="1" ht="21">
      <c r="A124" s="6"/>
      <c r="B124" s="94"/>
      <c r="C124" s="94"/>
      <c r="D124" s="94"/>
      <c r="E124" s="95"/>
      <c r="F124" s="95"/>
      <c r="G124" s="95"/>
      <c r="H124" s="95"/>
      <c r="I124" s="95"/>
      <c r="J124" s="96"/>
      <c r="K124" s="132"/>
      <c r="L124" s="133"/>
      <c r="M124" s="133"/>
      <c r="N124" s="132"/>
      <c r="O124" s="132"/>
    </row>
    <row r="125" spans="1:15" s="97" customFormat="1" ht="21">
      <c r="A125" s="6"/>
      <c r="B125" s="94"/>
      <c r="C125" s="94"/>
      <c r="D125" s="94"/>
      <c r="E125" s="95"/>
      <c r="F125" s="95"/>
      <c r="G125" s="95"/>
      <c r="H125" s="95"/>
      <c r="I125" s="95"/>
      <c r="J125" s="96"/>
      <c r="K125" s="132"/>
      <c r="L125" s="133"/>
      <c r="M125" s="133"/>
      <c r="N125" s="132"/>
      <c r="O125" s="132"/>
    </row>
    <row r="126" spans="1:15" s="97" customFormat="1" ht="21">
      <c r="A126" s="6"/>
      <c r="B126" s="94"/>
      <c r="C126" s="94"/>
      <c r="D126" s="94"/>
      <c r="E126" s="95"/>
      <c r="F126" s="95"/>
      <c r="G126" s="95"/>
      <c r="H126" s="95"/>
      <c r="I126" s="95"/>
      <c r="J126" s="96"/>
      <c r="K126" s="132"/>
      <c r="L126" s="133"/>
      <c r="M126" s="133"/>
      <c r="N126" s="132"/>
      <c r="O126" s="132"/>
    </row>
    <row r="127" spans="1:15" s="97" customFormat="1" ht="21">
      <c r="A127" s="6"/>
      <c r="B127" s="94"/>
      <c r="C127" s="94"/>
      <c r="D127" s="94"/>
      <c r="E127" s="95"/>
      <c r="F127" s="95"/>
      <c r="G127" s="95"/>
      <c r="H127" s="95"/>
      <c r="I127" s="95"/>
      <c r="J127" s="96"/>
      <c r="K127" s="132"/>
      <c r="L127" s="133"/>
      <c r="M127" s="133"/>
      <c r="N127" s="132"/>
      <c r="O127" s="132"/>
    </row>
    <row r="128" spans="1:15" s="97" customFormat="1" ht="21">
      <c r="A128" s="6"/>
      <c r="B128" s="94"/>
      <c r="C128" s="94"/>
      <c r="D128" s="94"/>
      <c r="E128" s="95"/>
      <c r="F128" s="95"/>
      <c r="G128" s="95"/>
      <c r="H128" s="95"/>
      <c r="I128" s="95"/>
      <c r="J128" s="96"/>
      <c r="K128" s="132"/>
      <c r="L128" s="133"/>
      <c r="M128" s="133"/>
      <c r="N128" s="132"/>
      <c r="O128" s="132"/>
    </row>
    <row r="129" spans="1:15" s="97" customFormat="1" ht="21">
      <c r="A129" s="6"/>
      <c r="B129" s="94"/>
      <c r="C129" s="94"/>
      <c r="D129" s="94"/>
      <c r="E129" s="95"/>
      <c r="F129" s="95"/>
      <c r="G129" s="95"/>
      <c r="H129" s="95"/>
      <c r="I129" s="95"/>
      <c r="J129" s="96"/>
      <c r="K129" s="132"/>
      <c r="L129" s="133"/>
      <c r="M129" s="133"/>
      <c r="N129" s="132"/>
      <c r="O129" s="132"/>
    </row>
    <row r="130" spans="1:15" s="97" customFormat="1" ht="21">
      <c r="A130" s="6"/>
      <c r="B130" s="94"/>
      <c r="C130" s="94"/>
      <c r="D130" s="94"/>
      <c r="E130" s="95"/>
      <c r="F130" s="95"/>
      <c r="G130" s="95"/>
      <c r="H130" s="95"/>
      <c r="I130" s="95"/>
      <c r="J130" s="96"/>
      <c r="K130" s="132"/>
      <c r="L130" s="133"/>
      <c r="M130" s="133"/>
      <c r="N130" s="132"/>
      <c r="O130" s="132"/>
    </row>
    <row r="131" spans="1:15" s="97" customFormat="1" ht="21">
      <c r="A131" s="6"/>
      <c r="B131" s="94"/>
      <c r="C131" s="94"/>
      <c r="D131" s="94"/>
      <c r="E131" s="95"/>
      <c r="F131" s="95"/>
      <c r="G131" s="95"/>
      <c r="H131" s="95"/>
      <c r="I131" s="95"/>
      <c r="J131" s="96"/>
      <c r="K131" s="132"/>
      <c r="L131" s="133"/>
      <c r="M131" s="133"/>
      <c r="N131" s="132"/>
      <c r="O131" s="132"/>
    </row>
    <row r="132" spans="1:15" s="97" customFormat="1" ht="21">
      <c r="A132" s="6"/>
      <c r="B132" s="94"/>
      <c r="C132" s="94"/>
      <c r="D132" s="94"/>
      <c r="E132" s="95"/>
      <c r="F132" s="95"/>
      <c r="G132" s="95"/>
      <c r="H132" s="95"/>
      <c r="I132" s="95"/>
      <c r="J132" s="96"/>
      <c r="K132" s="132"/>
      <c r="L132" s="133"/>
      <c r="M132" s="133"/>
      <c r="N132" s="132"/>
      <c r="O132" s="132"/>
    </row>
    <row r="133" spans="1:15" s="97" customFormat="1" ht="21">
      <c r="A133" s="6"/>
      <c r="B133" s="94"/>
      <c r="C133" s="94"/>
      <c r="D133" s="94"/>
      <c r="E133" s="95"/>
      <c r="F133" s="95"/>
      <c r="G133" s="95"/>
      <c r="H133" s="95"/>
      <c r="I133" s="95"/>
      <c r="J133" s="96"/>
      <c r="K133" s="132"/>
      <c r="L133" s="133"/>
      <c r="M133" s="133"/>
      <c r="N133" s="132"/>
      <c r="O133" s="132"/>
    </row>
    <row r="134" spans="1:15" s="97" customFormat="1" ht="21">
      <c r="A134" s="6"/>
      <c r="B134" s="94"/>
      <c r="C134" s="94"/>
      <c r="D134" s="94"/>
      <c r="E134" s="95"/>
      <c r="F134" s="95"/>
      <c r="G134" s="95"/>
      <c r="H134" s="95"/>
      <c r="I134" s="95"/>
      <c r="J134" s="96"/>
      <c r="K134" s="132"/>
      <c r="L134" s="133"/>
      <c r="M134" s="133"/>
      <c r="N134" s="132"/>
      <c r="O134" s="132"/>
    </row>
    <row r="135" spans="1:15" s="97" customFormat="1" ht="21">
      <c r="A135" s="6"/>
      <c r="B135" s="94"/>
      <c r="C135" s="94"/>
      <c r="D135" s="94"/>
      <c r="E135" s="95"/>
      <c r="F135" s="95"/>
      <c r="G135" s="95"/>
      <c r="H135" s="95"/>
      <c r="I135" s="95"/>
      <c r="J135" s="96"/>
      <c r="K135" s="132"/>
      <c r="L135" s="133"/>
      <c r="M135" s="133"/>
      <c r="N135" s="132"/>
      <c r="O135" s="132"/>
    </row>
    <row r="136" spans="1:15" s="97" customFormat="1" ht="21">
      <c r="A136" s="6"/>
      <c r="B136" s="94"/>
      <c r="C136" s="94"/>
      <c r="D136" s="94"/>
      <c r="E136" s="95"/>
      <c r="F136" s="95"/>
      <c r="G136" s="95"/>
      <c r="H136" s="95"/>
      <c r="I136" s="95"/>
      <c r="J136" s="96"/>
      <c r="K136" s="132"/>
      <c r="L136" s="133"/>
      <c r="M136" s="133"/>
      <c r="N136" s="132"/>
      <c r="O136" s="132"/>
    </row>
    <row r="137" spans="1:15" s="97" customFormat="1" ht="21">
      <c r="A137" s="6"/>
      <c r="B137" s="94"/>
      <c r="C137" s="94"/>
      <c r="D137" s="94"/>
      <c r="E137" s="95"/>
      <c r="F137" s="95"/>
      <c r="G137" s="95"/>
      <c r="H137" s="95"/>
      <c r="I137" s="95"/>
      <c r="J137" s="96"/>
      <c r="K137" s="132"/>
      <c r="L137" s="133"/>
      <c r="M137" s="133"/>
      <c r="N137" s="132"/>
      <c r="O137" s="132"/>
    </row>
    <row r="138" spans="1:15" s="97" customFormat="1" ht="21">
      <c r="A138" s="6"/>
      <c r="B138" s="94"/>
      <c r="C138" s="94"/>
      <c r="D138" s="94"/>
      <c r="E138" s="95"/>
      <c r="F138" s="95"/>
      <c r="G138" s="95"/>
      <c r="H138" s="95"/>
      <c r="I138" s="95"/>
      <c r="J138" s="96"/>
      <c r="K138" s="132"/>
      <c r="L138" s="133"/>
      <c r="M138" s="133"/>
      <c r="N138" s="132"/>
      <c r="O138" s="132"/>
    </row>
    <row r="139" spans="1:15" s="97" customFormat="1" ht="21">
      <c r="A139" s="6"/>
      <c r="B139" s="94"/>
      <c r="C139" s="94"/>
      <c r="D139" s="94"/>
      <c r="E139" s="95"/>
      <c r="F139" s="95"/>
      <c r="G139" s="95"/>
      <c r="H139" s="95"/>
      <c r="I139" s="95"/>
      <c r="J139" s="96"/>
      <c r="K139" s="132"/>
      <c r="L139" s="133"/>
      <c r="M139" s="133"/>
      <c r="N139" s="132"/>
      <c r="O139" s="132"/>
    </row>
    <row r="140" spans="1:15" s="97" customFormat="1" ht="21">
      <c r="A140" s="6"/>
      <c r="B140" s="94"/>
      <c r="C140" s="94"/>
      <c r="D140" s="94"/>
      <c r="E140" s="95"/>
      <c r="F140" s="95"/>
      <c r="G140" s="95"/>
      <c r="H140" s="95"/>
      <c r="I140" s="95"/>
      <c r="J140" s="96"/>
      <c r="K140" s="132"/>
      <c r="L140" s="133"/>
      <c r="M140" s="133"/>
      <c r="N140" s="132"/>
      <c r="O140" s="132"/>
    </row>
    <row r="141" spans="1:15" s="97" customFormat="1" ht="21">
      <c r="A141" s="6"/>
      <c r="B141" s="94"/>
      <c r="C141" s="94"/>
      <c r="D141" s="94"/>
      <c r="E141" s="95"/>
      <c r="F141" s="95"/>
      <c r="G141" s="95"/>
      <c r="H141" s="95"/>
      <c r="I141" s="95"/>
      <c r="J141" s="96"/>
      <c r="K141" s="132"/>
      <c r="L141" s="133"/>
      <c r="M141" s="133"/>
      <c r="N141" s="132"/>
      <c r="O141" s="132"/>
    </row>
    <row r="142" spans="1:15" s="97" customFormat="1" ht="21">
      <c r="A142" s="6"/>
      <c r="B142" s="94"/>
      <c r="C142" s="94"/>
      <c r="D142" s="94"/>
      <c r="E142" s="95"/>
      <c r="F142" s="95"/>
      <c r="G142" s="95"/>
      <c r="H142" s="95"/>
      <c r="I142" s="95"/>
      <c r="J142" s="96"/>
      <c r="K142" s="132"/>
      <c r="L142" s="133"/>
      <c r="M142" s="133"/>
      <c r="N142" s="132"/>
      <c r="O142" s="132"/>
    </row>
    <row r="143" spans="1:15" s="97" customFormat="1" ht="21">
      <c r="A143" s="6"/>
      <c r="B143" s="94"/>
      <c r="C143" s="94"/>
      <c r="D143" s="94"/>
      <c r="E143" s="95"/>
      <c r="F143" s="95"/>
      <c r="G143" s="95"/>
      <c r="H143" s="95"/>
      <c r="I143" s="95"/>
      <c r="J143" s="96"/>
      <c r="K143" s="132"/>
      <c r="L143" s="133"/>
      <c r="M143" s="133"/>
      <c r="N143" s="132"/>
      <c r="O143" s="132"/>
    </row>
    <row r="144" spans="1:15" s="97" customFormat="1" ht="21">
      <c r="A144" s="6"/>
      <c r="B144" s="94"/>
      <c r="C144" s="94"/>
      <c r="D144" s="94"/>
      <c r="E144" s="95"/>
      <c r="F144" s="95"/>
      <c r="G144" s="95"/>
      <c r="H144" s="95"/>
      <c r="I144" s="95"/>
      <c r="J144" s="96"/>
      <c r="K144" s="132"/>
      <c r="L144" s="133"/>
      <c r="M144" s="133"/>
      <c r="N144" s="132"/>
      <c r="O144" s="132"/>
    </row>
    <row r="145" spans="1:15" s="97" customFormat="1" ht="21">
      <c r="A145" s="6"/>
      <c r="B145" s="94"/>
      <c r="C145" s="94"/>
      <c r="D145" s="94"/>
      <c r="E145" s="95"/>
      <c r="F145" s="95"/>
      <c r="G145" s="95"/>
      <c r="H145" s="95"/>
      <c r="I145" s="95"/>
      <c r="J145" s="96"/>
      <c r="K145" s="132"/>
      <c r="L145" s="133"/>
      <c r="M145" s="133"/>
      <c r="N145" s="132"/>
      <c r="O145" s="132"/>
    </row>
    <row r="146" spans="1:15" s="97" customFormat="1" ht="21">
      <c r="A146" s="6"/>
      <c r="B146" s="94"/>
      <c r="C146" s="94"/>
      <c r="D146" s="94"/>
      <c r="E146" s="95"/>
      <c r="F146" s="95"/>
      <c r="G146" s="95"/>
      <c r="H146" s="95"/>
      <c r="I146" s="95"/>
      <c r="J146" s="96"/>
      <c r="K146" s="132"/>
      <c r="L146" s="133"/>
      <c r="M146" s="133"/>
      <c r="N146" s="132"/>
      <c r="O146" s="132"/>
    </row>
    <row r="147" spans="1:15" s="97" customFormat="1" ht="21">
      <c r="A147" s="6"/>
      <c r="B147" s="94"/>
      <c r="C147" s="94"/>
      <c r="D147" s="94"/>
      <c r="E147" s="95"/>
      <c r="F147" s="95"/>
      <c r="G147" s="95"/>
      <c r="H147" s="95"/>
      <c r="I147" s="95"/>
      <c r="J147" s="96"/>
      <c r="K147" s="132"/>
      <c r="L147" s="133"/>
      <c r="M147" s="133"/>
      <c r="N147" s="132"/>
      <c r="O147" s="132"/>
    </row>
    <row r="148" spans="1:15" s="97" customFormat="1" ht="21">
      <c r="A148" s="6"/>
      <c r="B148" s="94"/>
      <c r="C148" s="94"/>
      <c r="D148" s="94"/>
      <c r="E148" s="95"/>
      <c r="F148" s="95"/>
      <c r="G148" s="95"/>
      <c r="H148" s="95"/>
      <c r="I148" s="95"/>
      <c r="J148" s="96"/>
      <c r="K148" s="132"/>
      <c r="L148" s="133"/>
      <c r="M148" s="133"/>
      <c r="N148" s="132"/>
      <c r="O148" s="132"/>
    </row>
    <row r="149" spans="1:15" s="97" customFormat="1" ht="21">
      <c r="A149" s="6"/>
      <c r="B149" s="94"/>
      <c r="C149" s="94"/>
      <c r="D149" s="94"/>
      <c r="E149" s="95"/>
      <c r="F149" s="95"/>
      <c r="G149" s="95"/>
      <c r="H149" s="95"/>
      <c r="I149" s="95"/>
      <c r="J149" s="96"/>
      <c r="K149" s="132"/>
      <c r="L149" s="133"/>
      <c r="M149" s="133"/>
      <c r="N149" s="132"/>
      <c r="O149" s="132"/>
    </row>
    <row r="150" spans="1:15" s="97" customFormat="1" ht="21">
      <c r="A150" s="6"/>
      <c r="B150" s="94"/>
      <c r="C150" s="94"/>
      <c r="D150" s="94"/>
      <c r="E150" s="95"/>
      <c r="F150" s="95"/>
      <c r="G150" s="95"/>
      <c r="H150" s="95"/>
      <c r="I150" s="95"/>
      <c r="J150" s="96"/>
      <c r="K150" s="132"/>
      <c r="L150" s="133"/>
      <c r="M150" s="133"/>
      <c r="N150" s="132"/>
      <c r="O150" s="132"/>
    </row>
    <row r="151" spans="1:15" s="97" customFormat="1" ht="21">
      <c r="A151" s="6"/>
      <c r="B151" s="94"/>
      <c r="C151" s="94"/>
      <c r="D151" s="94"/>
      <c r="E151" s="95"/>
      <c r="F151" s="95"/>
      <c r="G151" s="95"/>
      <c r="H151" s="95"/>
      <c r="I151" s="95"/>
      <c r="J151" s="96"/>
      <c r="K151" s="132"/>
      <c r="L151" s="133"/>
      <c r="M151" s="133"/>
      <c r="N151" s="132"/>
      <c r="O151" s="132"/>
    </row>
    <row r="152" spans="1:15" s="97" customFormat="1" ht="21">
      <c r="A152" s="6"/>
      <c r="B152" s="94"/>
      <c r="C152" s="94"/>
      <c r="D152" s="94"/>
      <c r="E152" s="95"/>
      <c r="F152" s="95"/>
      <c r="G152" s="95"/>
      <c r="H152" s="95"/>
      <c r="I152" s="95"/>
      <c r="J152" s="96"/>
      <c r="K152" s="132"/>
      <c r="L152" s="133"/>
      <c r="M152" s="133"/>
      <c r="N152" s="132"/>
      <c r="O152" s="132"/>
    </row>
    <row r="153" spans="1:15" s="97" customFormat="1" ht="21">
      <c r="A153" s="6"/>
      <c r="B153" s="94"/>
      <c r="C153" s="94"/>
      <c r="D153" s="94"/>
      <c r="E153" s="95"/>
      <c r="F153" s="95"/>
      <c r="G153" s="95"/>
      <c r="H153" s="95"/>
      <c r="I153" s="95"/>
      <c r="J153" s="96"/>
      <c r="K153" s="132"/>
      <c r="L153" s="133"/>
      <c r="M153" s="133"/>
      <c r="N153" s="132"/>
      <c r="O153" s="132"/>
    </row>
    <row r="154" spans="1:15" s="97" customFormat="1" ht="21">
      <c r="A154" s="6"/>
      <c r="B154" s="94"/>
      <c r="C154" s="94"/>
      <c r="D154" s="94"/>
      <c r="E154" s="95"/>
      <c r="F154" s="95"/>
      <c r="G154" s="95"/>
      <c r="H154" s="95"/>
      <c r="I154" s="95"/>
      <c r="J154" s="96"/>
      <c r="K154" s="132"/>
      <c r="L154" s="133"/>
      <c r="M154" s="133"/>
      <c r="N154" s="132"/>
      <c r="O154" s="132"/>
    </row>
    <row r="155" spans="1:15" s="97" customFormat="1" ht="21">
      <c r="A155" s="6"/>
      <c r="B155" s="94"/>
      <c r="C155" s="94"/>
      <c r="D155" s="94"/>
      <c r="E155" s="95"/>
      <c r="F155" s="95"/>
      <c r="G155" s="95"/>
      <c r="H155" s="95"/>
      <c r="I155" s="95"/>
      <c r="J155" s="96"/>
      <c r="K155" s="132"/>
      <c r="L155" s="133"/>
      <c r="M155" s="133"/>
      <c r="N155" s="132"/>
      <c r="O155" s="132"/>
    </row>
    <row r="156" spans="1:15" s="97" customFormat="1" ht="21">
      <c r="A156" s="6"/>
      <c r="B156" s="94"/>
      <c r="C156" s="94"/>
      <c r="D156" s="94"/>
      <c r="E156" s="95"/>
      <c r="F156" s="95"/>
      <c r="G156" s="95"/>
      <c r="H156" s="95"/>
      <c r="I156" s="95"/>
      <c r="J156" s="96"/>
      <c r="K156" s="132"/>
      <c r="L156" s="133"/>
      <c r="M156" s="133"/>
      <c r="N156" s="132"/>
      <c r="O156" s="132"/>
    </row>
    <row r="157" spans="1:15" s="97" customFormat="1" ht="21">
      <c r="A157" s="6"/>
      <c r="B157" s="94"/>
      <c r="C157" s="94"/>
      <c r="D157" s="94"/>
      <c r="E157" s="95"/>
      <c r="F157" s="95"/>
      <c r="G157" s="95"/>
      <c r="H157" s="95"/>
      <c r="I157" s="95"/>
      <c r="J157" s="96"/>
      <c r="K157" s="132"/>
      <c r="L157" s="133"/>
      <c r="M157" s="133"/>
      <c r="N157" s="132"/>
      <c r="O157" s="132"/>
    </row>
    <row r="158" spans="1:15" s="97" customFormat="1" ht="21">
      <c r="A158" s="6"/>
      <c r="B158" s="94"/>
      <c r="C158" s="94"/>
      <c r="D158" s="94"/>
      <c r="E158" s="95"/>
      <c r="F158" s="95"/>
      <c r="G158" s="95"/>
      <c r="H158" s="95"/>
      <c r="I158" s="95"/>
      <c r="J158" s="96"/>
      <c r="K158" s="132"/>
      <c r="L158" s="133"/>
      <c r="M158" s="133"/>
      <c r="N158" s="132"/>
      <c r="O158" s="132"/>
    </row>
    <row r="159" spans="1:15" s="97" customFormat="1" ht="21">
      <c r="A159" s="6"/>
      <c r="B159" s="94"/>
      <c r="C159" s="94"/>
      <c r="D159" s="94"/>
      <c r="E159" s="95"/>
      <c r="F159" s="95"/>
      <c r="G159" s="95"/>
      <c r="H159" s="95"/>
      <c r="I159" s="95"/>
      <c r="J159" s="96"/>
      <c r="K159" s="132"/>
      <c r="L159" s="133"/>
      <c r="M159" s="133"/>
      <c r="N159" s="132"/>
      <c r="O159" s="132"/>
    </row>
    <row r="160" spans="1:15" s="97" customFormat="1" ht="21">
      <c r="A160" s="6"/>
      <c r="B160" s="94"/>
      <c r="C160" s="94"/>
      <c r="D160" s="94"/>
      <c r="E160" s="95"/>
      <c r="F160" s="95"/>
      <c r="G160" s="95"/>
      <c r="H160" s="95"/>
      <c r="I160" s="95"/>
      <c r="J160" s="96"/>
      <c r="K160" s="132"/>
      <c r="L160" s="133"/>
      <c r="M160" s="133"/>
      <c r="N160" s="132"/>
      <c r="O160" s="132"/>
    </row>
    <row r="161" spans="1:15" s="97" customFormat="1" ht="21">
      <c r="A161" s="6"/>
      <c r="B161" s="94"/>
      <c r="C161" s="94"/>
      <c r="D161" s="94"/>
      <c r="E161" s="95"/>
      <c r="F161" s="95"/>
      <c r="G161" s="95"/>
      <c r="H161" s="95"/>
      <c r="I161" s="95"/>
      <c r="J161" s="96"/>
      <c r="K161" s="132"/>
      <c r="L161" s="133"/>
      <c r="M161" s="133"/>
      <c r="N161" s="132"/>
      <c r="O161" s="132"/>
    </row>
    <row r="162" spans="1:15" s="97" customFormat="1" ht="21">
      <c r="A162" s="6"/>
      <c r="B162" s="94"/>
      <c r="C162" s="94"/>
      <c r="D162" s="94"/>
      <c r="E162" s="95"/>
      <c r="F162" s="95"/>
      <c r="G162" s="95"/>
      <c r="H162" s="95"/>
      <c r="I162" s="95"/>
      <c r="J162" s="96"/>
      <c r="K162" s="132"/>
      <c r="L162" s="133"/>
      <c r="M162" s="133"/>
      <c r="N162" s="132"/>
      <c r="O162" s="132"/>
    </row>
    <row r="163" spans="1:15" s="97" customFormat="1" ht="21">
      <c r="A163" s="6"/>
      <c r="B163" s="94"/>
      <c r="C163" s="94"/>
      <c r="D163" s="94"/>
      <c r="E163" s="95"/>
      <c r="F163" s="95"/>
      <c r="G163" s="95"/>
      <c r="H163" s="95"/>
      <c r="I163" s="95"/>
      <c r="J163" s="96"/>
      <c r="K163" s="132"/>
      <c r="L163" s="133"/>
      <c r="M163" s="133"/>
      <c r="N163" s="132"/>
      <c r="O163" s="132"/>
    </row>
    <row r="164" spans="1:15" s="97" customFormat="1" ht="21">
      <c r="A164" s="6"/>
      <c r="B164" s="94"/>
      <c r="C164" s="94"/>
      <c r="D164" s="94"/>
      <c r="E164" s="95"/>
      <c r="F164" s="95"/>
      <c r="G164" s="95"/>
      <c r="H164" s="95"/>
      <c r="I164" s="95"/>
      <c r="J164" s="96"/>
      <c r="K164" s="132"/>
      <c r="L164" s="133"/>
      <c r="M164" s="133"/>
      <c r="N164" s="132"/>
      <c r="O164" s="132"/>
    </row>
    <row r="165" spans="1:15" s="97" customFormat="1" ht="21">
      <c r="A165" s="6"/>
      <c r="B165" s="94"/>
      <c r="C165" s="94"/>
      <c r="D165" s="94"/>
      <c r="E165" s="95"/>
      <c r="F165" s="95"/>
      <c r="G165" s="95"/>
      <c r="H165" s="95"/>
      <c r="I165" s="95"/>
      <c r="J165" s="96"/>
      <c r="K165" s="132"/>
      <c r="L165" s="133"/>
      <c r="M165" s="133"/>
      <c r="N165" s="132"/>
      <c r="O165" s="132"/>
    </row>
    <row r="166" spans="1:15" s="97" customFormat="1" ht="21">
      <c r="A166" s="6"/>
      <c r="B166" s="94"/>
      <c r="C166" s="94"/>
      <c r="D166" s="94"/>
      <c r="E166" s="95"/>
      <c r="F166" s="95"/>
      <c r="G166" s="95"/>
      <c r="H166" s="95"/>
      <c r="I166" s="95"/>
      <c r="J166" s="96"/>
      <c r="K166" s="132"/>
      <c r="L166" s="133"/>
      <c r="M166" s="133"/>
      <c r="N166" s="132"/>
      <c r="O166" s="132"/>
    </row>
    <row r="167" spans="1:15" s="97" customFormat="1" ht="21">
      <c r="A167" s="6"/>
      <c r="B167" s="94"/>
      <c r="C167" s="94"/>
      <c r="D167" s="94"/>
      <c r="E167" s="95"/>
      <c r="F167" s="95"/>
      <c r="G167" s="95"/>
      <c r="H167" s="95"/>
      <c r="I167" s="95"/>
      <c r="J167" s="96"/>
      <c r="K167" s="132"/>
      <c r="L167" s="133"/>
      <c r="M167" s="133"/>
      <c r="N167" s="132"/>
      <c r="O167" s="132"/>
    </row>
    <row r="168" spans="1:15" s="97" customFormat="1" ht="21">
      <c r="A168" s="6"/>
      <c r="B168" s="94"/>
      <c r="C168" s="94"/>
      <c r="D168" s="94"/>
      <c r="E168" s="95"/>
      <c r="F168" s="95"/>
      <c r="G168" s="95"/>
      <c r="H168" s="95"/>
      <c r="I168" s="95"/>
      <c r="J168" s="96"/>
      <c r="K168" s="132"/>
      <c r="L168" s="133"/>
      <c r="M168" s="133"/>
      <c r="N168" s="132"/>
      <c r="O168" s="132"/>
    </row>
    <row r="169" spans="1:15" s="97" customFormat="1" ht="21">
      <c r="A169" s="6"/>
      <c r="B169" s="94"/>
      <c r="C169" s="94"/>
      <c r="D169" s="94"/>
      <c r="E169" s="95"/>
      <c r="F169" s="95"/>
      <c r="G169" s="95"/>
      <c r="H169" s="95"/>
      <c r="I169" s="95"/>
      <c r="J169" s="96"/>
      <c r="K169" s="132"/>
      <c r="L169" s="133"/>
      <c r="M169" s="133"/>
      <c r="N169" s="132"/>
      <c r="O169" s="132"/>
    </row>
    <row r="170" spans="1:15" s="97" customFormat="1" ht="21">
      <c r="A170" s="6"/>
      <c r="B170" s="94"/>
      <c r="C170" s="94"/>
      <c r="D170" s="94"/>
      <c r="E170" s="95"/>
      <c r="F170" s="95"/>
      <c r="G170" s="95"/>
      <c r="H170" s="95"/>
      <c r="I170" s="95"/>
      <c r="J170" s="96"/>
      <c r="K170" s="132"/>
      <c r="L170" s="133"/>
      <c r="M170" s="133"/>
      <c r="N170" s="132"/>
      <c r="O170" s="132"/>
    </row>
    <row r="171" spans="1:15" s="97" customFormat="1" ht="21">
      <c r="A171" s="6"/>
      <c r="B171" s="94"/>
      <c r="C171" s="94"/>
      <c r="D171" s="94"/>
      <c r="E171" s="95"/>
      <c r="F171" s="95"/>
      <c r="G171" s="95"/>
      <c r="H171" s="95"/>
      <c r="I171" s="95"/>
      <c r="J171" s="96"/>
      <c r="K171" s="132"/>
      <c r="L171" s="133"/>
      <c r="M171" s="133"/>
      <c r="N171" s="132"/>
      <c r="O171" s="132"/>
    </row>
    <row r="172" spans="1:15" s="97" customFormat="1" ht="21">
      <c r="A172" s="6"/>
      <c r="B172" s="94"/>
      <c r="C172" s="94"/>
      <c r="D172" s="94"/>
      <c r="E172" s="95"/>
      <c r="F172" s="95"/>
      <c r="G172" s="95"/>
      <c r="H172" s="95"/>
      <c r="I172" s="95"/>
      <c r="J172" s="96"/>
      <c r="K172" s="132"/>
      <c r="L172" s="133"/>
      <c r="M172" s="133"/>
      <c r="N172" s="132"/>
      <c r="O172" s="132"/>
    </row>
    <row r="173" spans="1:15" s="97" customFormat="1" ht="21">
      <c r="A173" s="6"/>
      <c r="B173" s="94"/>
      <c r="C173" s="94"/>
      <c r="D173" s="94"/>
      <c r="E173" s="95"/>
      <c r="F173" s="95"/>
      <c r="G173" s="95"/>
      <c r="H173" s="95"/>
      <c r="I173" s="95"/>
      <c r="J173" s="96"/>
      <c r="K173" s="132"/>
      <c r="L173" s="133"/>
      <c r="M173" s="133"/>
      <c r="N173" s="132"/>
      <c r="O173" s="132"/>
    </row>
    <row r="174" spans="1:15" s="97" customFormat="1" ht="21">
      <c r="A174" s="6"/>
      <c r="B174" s="94"/>
      <c r="C174" s="94"/>
      <c r="D174" s="94"/>
      <c r="E174" s="95"/>
      <c r="F174" s="95"/>
      <c r="G174" s="95"/>
      <c r="H174" s="95"/>
      <c r="I174" s="95"/>
      <c r="J174" s="96"/>
      <c r="K174" s="132"/>
      <c r="L174" s="133"/>
      <c r="M174" s="133"/>
      <c r="N174" s="132"/>
      <c r="O174" s="132"/>
    </row>
    <row r="175" spans="1:15" s="97" customFormat="1" ht="21">
      <c r="A175" s="6"/>
      <c r="B175" s="94"/>
      <c r="C175" s="94"/>
      <c r="D175" s="94"/>
      <c r="E175" s="95"/>
      <c r="F175" s="95"/>
      <c r="G175" s="95"/>
      <c r="H175" s="95"/>
      <c r="I175" s="95"/>
      <c r="J175" s="96"/>
      <c r="K175" s="132"/>
      <c r="L175" s="133"/>
      <c r="M175" s="133"/>
      <c r="N175" s="132"/>
      <c r="O175" s="132"/>
    </row>
    <row r="176" spans="1:15" s="97" customFormat="1" ht="21">
      <c r="A176" s="6"/>
      <c r="B176" s="94"/>
      <c r="C176" s="94"/>
      <c r="D176" s="94"/>
      <c r="E176" s="95"/>
      <c r="F176" s="95"/>
      <c r="G176" s="95"/>
      <c r="H176" s="95"/>
      <c r="I176" s="95"/>
      <c r="J176" s="96"/>
      <c r="K176" s="132"/>
      <c r="L176" s="133"/>
      <c r="M176" s="133"/>
      <c r="N176" s="132"/>
      <c r="O176" s="132"/>
    </row>
    <row r="177" spans="1:15" s="97" customFormat="1" ht="21">
      <c r="A177" s="6"/>
      <c r="B177" s="94"/>
      <c r="C177" s="94"/>
      <c r="D177" s="94"/>
      <c r="E177" s="95"/>
      <c r="F177" s="95"/>
      <c r="G177" s="95"/>
      <c r="H177" s="95"/>
      <c r="I177" s="95"/>
      <c r="J177" s="96"/>
      <c r="K177" s="132"/>
      <c r="L177" s="133"/>
      <c r="M177" s="133"/>
      <c r="N177" s="132"/>
      <c r="O177" s="132"/>
    </row>
    <row r="178" spans="1:15" s="97" customFormat="1" ht="21">
      <c r="A178" s="6"/>
      <c r="B178" s="94"/>
      <c r="C178" s="94"/>
      <c r="D178" s="94"/>
      <c r="E178" s="95"/>
      <c r="F178" s="95"/>
      <c r="G178" s="95"/>
      <c r="H178" s="95"/>
      <c r="I178" s="95"/>
      <c r="J178" s="96"/>
      <c r="K178" s="132"/>
      <c r="L178" s="133"/>
      <c r="M178" s="133"/>
      <c r="N178" s="132"/>
      <c r="O178" s="132"/>
    </row>
    <row r="179" spans="1:15" s="97" customFormat="1" ht="21">
      <c r="A179" s="6"/>
      <c r="B179" s="94"/>
      <c r="C179" s="94"/>
      <c r="D179" s="94"/>
      <c r="E179" s="95"/>
      <c r="F179" s="95"/>
      <c r="G179" s="95"/>
      <c r="H179" s="95"/>
      <c r="I179" s="95"/>
      <c r="J179" s="96"/>
      <c r="K179" s="132"/>
      <c r="L179" s="133"/>
      <c r="M179" s="133"/>
      <c r="N179" s="132"/>
      <c r="O179" s="132"/>
    </row>
    <row r="180" spans="1:15" s="97" customFormat="1" ht="21">
      <c r="A180" s="6"/>
      <c r="B180" s="94"/>
      <c r="C180" s="94"/>
      <c r="D180" s="94"/>
      <c r="E180" s="95"/>
      <c r="F180" s="95"/>
      <c r="G180" s="95"/>
      <c r="H180" s="95"/>
      <c r="I180" s="95"/>
      <c r="J180" s="96"/>
      <c r="K180" s="132"/>
      <c r="L180" s="133"/>
      <c r="M180" s="133"/>
      <c r="N180" s="132"/>
      <c r="O180" s="132"/>
    </row>
    <row r="181" spans="1:15" s="97" customFormat="1" ht="21">
      <c r="A181" s="6"/>
      <c r="B181" s="94"/>
      <c r="C181" s="94"/>
      <c r="D181" s="94"/>
      <c r="E181" s="95"/>
      <c r="F181" s="95"/>
      <c r="G181" s="95"/>
      <c r="H181" s="95"/>
      <c r="I181" s="95"/>
      <c r="J181" s="96"/>
      <c r="K181" s="132"/>
      <c r="L181" s="133"/>
      <c r="M181" s="133"/>
      <c r="N181" s="132"/>
      <c r="O181" s="132"/>
    </row>
    <row r="182" spans="1:15" s="97" customFormat="1" ht="21">
      <c r="A182" s="6"/>
      <c r="B182" s="94"/>
      <c r="C182" s="94"/>
      <c r="D182" s="94"/>
      <c r="E182" s="95"/>
      <c r="F182" s="95"/>
      <c r="G182" s="95"/>
      <c r="H182" s="95"/>
      <c r="I182" s="95"/>
      <c r="J182" s="96"/>
      <c r="K182" s="132"/>
      <c r="L182" s="133"/>
      <c r="M182" s="133"/>
      <c r="N182" s="132"/>
      <c r="O182" s="132"/>
    </row>
    <row r="183" spans="1:15" s="97" customFormat="1" ht="21">
      <c r="A183" s="6"/>
      <c r="B183" s="94"/>
      <c r="C183" s="94"/>
      <c r="D183" s="94"/>
      <c r="E183" s="95"/>
      <c r="F183" s="95"/>
      <c r="G183" s="95"/>
      <c r="H183" s="95"/>
      <c r="I183" s="95"/>
      <c r="J183" s="96"/>
      <c r="K183" s="132"/>
      <c r="L183" s="133"/>
      <c r="M183" s="133"/>
      <c r="N183" s="132"/>
      <c r="O183" s="132"/>
    </row>
    <row r="184" spans="1:15" s="97" customFormat="1" ht="21">
      <c r="A184" s="6"/>
      <c r="B184" s="94"/>
      <c r="C184" s="94"/>
      <c r="D184" s="94"/>
      <c r="E184" s="95"/>
      <c r="F184" s="95"/>
      <c r="G184" s="95"/>
      <c r="H184" s="95"/>
      <c r="I184" s="95"/>
      <c r="J184" s="96"/>
      <c r="K184" s="132"/>
      <c r="L184" s="133"/>
      <c r="M184" s="133"/>
      <c r="N184" s="132"/>
      <c r="O184" s="132"/>
    </row>
    <row r="185" spans="1:15" s="97" customFormat="1" ht="21">
      <c r="A185" s="6"/>
      <c r="B185" s="94"/>
      <c r="C185" s="94"/>
      <c r="D185" s="94"/>
      <c r="E185" s="95"/>
      <c r="F185" s="95"/>
      <c r="G185" s="95"/>
      <c r="H185" s="95"/>
      <c r="I185" s="95"/>
      <c r="J185" s="96"/>
      <c r="K185" s="132"/>
      <c r="L185" s="133"/>
      <c r="M185" s="133"/>
      <c r="N185" s="132"/>
      <c r="O185" s="132"/>
    </row>
    <row r="186" spans="1:15" s="97" customFormat="1" ht="21">
      <c r="A186" s="6"/>
      <c r="B186" s="94"/>
      <c r="C186" s="94"/>
      <c r="D186" s="94"/>
      <c r="E186" s="95"/>
      <c r="F186" s="95"/>
      <c r="G186" s="95"/>
      <c r="H186" s="95"/>
      <c r="I186" s="95"/>
      <c r="J186" s="96"/>
      <c r="K186" s="132"/>
      <c r="L186" s="133"/>
      <c r="M186" s="133"/>
      <c r="N186" s="132"/>
      <c r="O186" s="132"/>
    </row>
    <row r="187" ht="21">
      <c r="L187" s="133"/>
    </row>
  </sheetData>
  <sheetProtection/>
  <mergeCells count="1">
    <mergeCell ref="E3:I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ASign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ASComp.v7</dc:creator>
  <cp:keywords/>
  <dc:description/>
  <cp:lastModifiedBy>bemler</cp:lastModifiedBy>
  <cp:lastPrinted>2016-04-17T15:53:47Z</cp:lastPrinted>
  <dcterms:created xsi:type="dcterms:W3CDTF">2012-02-16T06:39:18Z</dcterms:created>
  <dcterms:modified xsi:type="dcterms:W3CDTF">2016-04-17T15:59:40Z</dcterms:modified>
  <cp:category/>
  <cp:version/>
  <cp:contentType/>
  <cp:contentStatus/>
</cp:coreProperties>
</file>